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960" activeTab="0"/>
  </bookViews>
  <sheets>
    <sheet name="汇总表" sheetId="1" r:id="rId1"/>
    <sheet name="中央" sheetId="2" state="hidden" r:id="rId2"/>
    <sheet name="省级" sheetId="3" state="hidden" r:id="rId3"/>
    <sheet name="（防汛）扣河源、珠海500万" sheetId="4" state="hidden" r:id="rId4"/>
    <sheet name="防汛2019年中央自然灾害救灾资金安排测算表" sheetId="5" state="hidden" r:id="rId5"/>
  </sheets>
  <definedNames>
    <definedName name="_xlnm.Print_Titles" localSheetId="4">'防汛2019年中央自然灾害救灾资金安排测算表'!$2:$4</definedName>
    <definedName name="_xlnm.Print_Area" localSheetId="4">'防汛2019年中央自然灾害救灾资金安排测算表'!$A$1:$O$120</definedName>
    <definedName name="_xlnm.Print_Titles" localSheetId="3">'（防汛）扣河源、珠海500万'!$2:$4</definedName>
    <definedName name="_xlnm.Print_Area" localSheetId="3">'（防汛）扣河源、珠海500万'!$A$1:$P$120</definedName>
    <definedName name="_xlnm.Print_Titles" localSheetId="0">'汇总表'!$3:$4</definedName>
    <definedName name="_xlnm.Print_Area" localSheetId="0">'汇总表'!$A$1:$E$79</definedName>
  </definedNames>
  <calcPr fullCalcOnLoad="1"/>
</workbook>
</file>

<file path=xl/sharedStrings.xml><?xml version="1.0" encoding="utf-8"?>
<sst xmlns="http://schemas.openxmlformats.org/spreadsheetml/2006/main" count="722" uniqueCount="219">
  <si>
    <t>比例</t>
  </si>
  <si>
    <t>附件</t>
  </si>
  <si>
    <t>2020年中央自然灾害救灾资金和2020年省级特大
三防应急救灾资金分配表</t>
  </si>
  <si>
    <t>序号</t>
  </si>
  <si>
    <t>市（县、区）</t>
  </si>
  <si>
    <t>资金数（万元）</t>
  </si>
  <si>
    <t>资金安排及说明</t>
  </si>
  <si>
    <t>备注</t>
  </si>
  <si>
    <t>中央自然灾害救灾资金</t>
  </si>
  <si>
    <t>省级特大三防应急救灾资金</t>
  </si>
  <si>
    <t>合计</t>
  </si>
  <si>
    <t>一</t>
  </si>
  <si>
    <t>珠海市 （斗门区）</t>
  </si>
  <si>
    <t>用于珠海市斗门区洪涝台风及次生灾害隐患排查</t>
  </si>
  <si>
    <t>二</t>
  </si>
  <si>
    <t xml:space="preserve">汕头市 </t>
  </si>
  <si>
    <t xml:space="preserve">
</t>
  </si>
  <si>
    <t>市本级</t>
  </si>
  <si>
    <t>南澳县</t>
  </si>
  <si>
    <t>三</t>
  </si>
  <si>
    <t xml:space="preserve">韶关市 </t>
  </si>
  <si>
    <t>乳源县</t>
  </si>
  <si>
    <t>南雄市</t>
  </si>
  <si>
    <t>仁化县</t>
  </si>
  <si>
    <t>翁源县</t>
  </si>
  <si>
    <t>四</t>
  </si>
  <si>
    <t xml:space="preserve">河源市 </t>
  </si>
  <si>
    <t>紫金县</t>
  </si>
  <si>
    <t>龙川县</t>
  </si>
  <si>
    <t>连平县</t>
  </si>
  <si>
    <t>五</t>
  </si>
  <si>
    <t xml:space="preserve">梅州市 </t>
  </si>
  <si>
    <t>丰顺县</t>
  </si>
  <si>
    <t>五华县</t>
  </si>
  <si>
    <t>兴宁市</t>
  </si>
  <si>
    <t>大埔县</t>
  </si>
  <si>
    <t>六</t>
  </si>
  <si>
    <t>惠州市</t>
  </si>
  <si>
    <t>博罗县</t>
  </si>
  <si>
    <t>七</t>
  </si>
  <si>
    <t xml:space="preserve">汕尾市 </t>
  </si>
  <si>
    <t>海丰县</t>
  </si>
  <si>
    <t>陆丰市</t>
  </si>
  <si>
    <t>陆河县</t>
  </si>
  <si>
    <t>八</t>
  </si>
  <si>
    <t xml:space="preserve">阳江市 </t>
  </si>
  <si>
    <t>阳春市</t>
  </si>
  <si>
    <t>九</t>
  </si>
  <si>
    <t>湛江市</t>
  </si>
  <si>
    <t>雷州市</t>
  </si>
  <si>
    <t>廉江市</t>
  </si>
  <si>
    <t>徐闻县</t>
  </si>
  <si>
    <t>十</t>
  </si>
  <si>
    <t>茂名市</t>
  </si>
  <si>
    <t>高州市</t>
  </si>
  <si>
    <t>化州市</t>
  </si>
  <si>
    <t>十一</t>
  </si>
  <si>
    <t>肇庆市</t>
  </si>
  <si>
    <t>广宁县</t>
  </si>
  <si>
    <t>怀集县</t>
  </si>
  <si>
    <t>德庆县</t>
  </si>
  <si>
    <t>封开县</t>
  </si>
  <si>
    <t>十二</t>
  </si>
  <si>
    <t xml:space="preserve">清远市 </t>
  </si>
  <si>
    <t>连南县</t>
  </si>
  <si>
    <t>连山县</t>
  </si>
  <si>
    <t>英德市</t>
  </si>
  <si>
    <t>十三</t>
  </si>
  <si>
    <t xml:space="preserve">潮州市 </t>
  </si>
  <si>
    <t>饶平县</t>
  </si>
  <si>
    <t>十四</t>
  </si>
  <si>
    <t xml:space="preserve">揭阳市 </t>
  </si>
  <si>
    <t>普宁市</t>
  </si>
  <si>
    <t>揭西县</t>
  </si>
  <si>
    <t>惠来县</t>
  </si>
  <si>
    <t>十五</t>
  </si>
  <si>
    <t>云浮市</t>
  </si>
  <si>
    <t>罗定市</t>
  </si>
  <si>
    <t>新兴县</t>
  </si>
  <si>
    <t>十六</t>
  </si>
  <si>
    <t>省应急管理厅</t>
  </si>
  <si>
    <t>十七</t>
  </si>
  <si>
    <t>省气象局</t>
  </si>
  <si>
    <t>十八</t>
  </si>
  <si>
    <t>省水文局</t>
  </si>
  <si>
    <t>十九</t>
  </si>
  <si>
    <t>省三防物资储备中心</t>
  </si>
  <si>
    <t>二十</t>
  </si>
  <si>
    <t>广东省防汛抢险民兵轻舟机动一大队（佛山）</t>
  </si>
  <si>
    <t>二十一</t>
  </si>
  <si>
    <t>广东省防汛抢险民兵轻舟机动二大队（汕头）</t>
  </si>
  <si>
    <t>二十二</t>
  </si>
  <si>
    <t>广东省防汛抢险民兵轻舟机动三大队（韶关）</t>
  </si>
  <si>
    <t>二十三</t>
  </si>
  <si>
    <t>广东省防汛抢险民兵轻舟机动四大队（茂名）</t>
  </si>
  <si>
    <t>二十四</t>
  </si>
  <si>
    <t>广东省防汛抢险民兵轻舟机动五大队（梅州）</t>
  </si>
  <si>
    <t>合 计</t>
  </si>
  <si>
    <t xml:space="preserve">湛江市 </t>
  </si>
  <si>
    <t>揭阳市</t>
  </si>
  <si>
    <t>2019年中央自然灾害救灾资金安排测算表（测算资金2636万元）</t>
  </si>
  <si>
    <t>财力状况</t>
  </si>
  <si>
    <t>农作物受灾面积
（万亩）</t>
  </si>
  <si>
    <t>受灾人口
（万人）</t>
  </si>
  <si>
    <t>死亡失踪人口
（人）</t>
  </si>
  <si>
    <t>直接经济损失
（亿元）</t>
  </si>
  <si>
    <t>应急设施损失
（亿元）</t>
  </si>
  <si>
    <t>抢险救援人员（人次）</t>
  </si>
  <si>
    <t>权重系数（资金分配比例）</t>
  </si>
  <si>
    <t>测算资金（万元）</t>
  </si>
  <si>
    <t>测算及安排建议   （万元）</t>
  </si>
  <si>
    <t>下达任务建议</t>
  </si>
  <si>
    <t>主要资金用途</t>
  </si>
  <si>
    <t>500万分配增加</t>
  </si>
  <si>
    <t>金额
（万元）</t>
  </si>
  <si>
    <t>单位名称</t>
  </si>
  <si>
    <t xml:space="preserve">珠海市 </t>
  </si>
  <si>
    <t>市级</t>
  </si>
  <si>
    <t>珠海市本级（其中：斗门区22.5万，金湾区10万）</t>
  </si>
  <si>
    <t>香洲区</t>
  </si>
  <si>
    <t>非省财政直管县</t>
  </si>
  <si>
    <t>斗门区</t>
  </si>
  <si>
    <t>用于补助防汛抢险期间的伙食费、材料费、临时购置防汛抢险专用设备费、通讯费、水文测报费、运输费和机械使用费等</t>
  </si>
  <si>
    <t>金湾区</t>
  </si>
  <si>
    <t>横琴新区</t>
  </si>
  <si>
    <t>保税区</t>
  </si>
  <si>
    <t>万山区</t>
  </si>
  <si>
    <t>高栏港区</t>
  </si>
  <si>
    <t>高新区</t>
  </si>
  <si>
    <t>金平区</t>
  </si>
  <si>
    <t>汕头市本级（其中：金平区12万，潮阳区57万；其他由地市统筹安排）</t>
  </si>
  <si>
    <t>龙湖区</t>
  </si>
  <si>
    <t>澄海区</t>
  </si>
  <si>
    <t>濠江区</t>
  </si>
  <si>
    <t>潮阳区</t>
  </si>
  <si>
    <t>潮南区</t>
  </si>
  <si>
    <t>省财政直管县</t>
  </si>
  <si>
    <t>武江区</t>
  </si>
  <si>
    <t>韶关市本级（其中：曲江区29万，乐昌市16万；其他由地市统筹安排）</t>
  </si>
  <si>
    <t>曲江区</t>
  </si>
  <si>
    <t>始兴县</t>
  </si>
  <si>
    <t>新丰县</t>
  </si>
  <si>
    <t>乐昌市</t>
  </si>
  <si>
    <t>源城区</t>
  </si>
  <si>
    <t>河源市本级（其中：源城区14万，和平县64万，东源县60万；其他由地市统筹安排）</t>
  </si>
  <si>
    <t>和平县</t>
  </si>
  <si>
    <t>东源县</t>
  </si>
  <si>
    <t>江东新区</t>
  </si>
  <si>
    <t>梅江区</t>
  </si>
  <si>
    <t>梅州市本级（其中：梅县区12万，其他由地市统筹安排）</t>
  </si>
  <si>
    <t>梅县区</t>
  </si>
  <si>
    <t>平远县</t>
  </si>
  <si>
    <t>惠城区</t>
  </si>
  <si>
    <t>惠州市本级（其中：龙门县16万，其他由地市统筹安排）</t>
  </si>
  <si>
    <t>惠阳区</t>
  </si>
  <si>
    <t>0</t>
  </si>
  <si>
    <t>惠东县</t>
  </si>
  <si>
    <t>龙门县</t>
  </si>
  <si>
    <t>大亚湾区</t>
  </si>
  <si>
    <t>仲恺区</t>
  </si>
  <si>
    <t xml:space="preserve">江门市 </t>
  </si>
  <si>
    <t>蓬江区</t>
  </si>
  <si>
    <t>江门市本级（其中：台山市32万，鹤山市28万；其他由地市统筹安排）</t>
  </si>
  <si>
    <t>台山市</t>
  </si>
  <si>
    <t>鹤山市</t>
  </si>
  <si>
    <t>江城区</t>
  </si>
  <si>
    <t>阳江市本级（其中：江城区29万，阳东区35万，阳西县22万，高新区10万；其他由地市统筹安排）</t>
  </si>
  <si>
    <t>阳东区</t>
  </si>
  <si>
    <t>阳西县</t>
  </si>
  <si>
    <t>海陵区</t>
  </si>
  <si>
    <t>坡头区</t>
  </si>
  <si>
    <t>湛江市本级（其中：坡头区20万，遂溪县11万，吴川市24万；其他由地市统筹安排）</t>
  </si>
  <si>
    <t>遂溪县</t>
  </si>
  <si>
    <t>吴川市</t>
  </si>
  <si>
    <t>茂南区</t>
  </si>
  <si>
    <t>茂名市本级（其中：茂南区21万，信宜市10万，电白区14万；其他由地市统筹安排）</t>
  </si>
  <si>
    <t>信宜市</t>
  </si>
  <si>
    <t>电白区</t>
  </si>
  <si>
    <t>端州区</t>
  </si>
  <si>
    <t>肇庆市本级（其中：高要区54万；其他由地市统筹安排）</t>
  </si>
  <si>
    <t>鼎湖区</t>
  </si>
  <si>
    <t>高要区</t>
  </si>
  <si>
    <t>四会市</t>
  </si>
  <si>
    <t>肇庆高新区</t>
  </si>
  <si>
    <t>清城区</t>
  </si>
  <si>
    <t>清远市本级（其中：佛冈县71万，阳山县66万，连州市78万；其他由地市统筹安排）</t>
  </si>
  <si>
    <t>佛冈县</t>
  </si>
  <si>
    <t>阳山县</t>
  </si>
  <si>
    <t>连州市</t>
  </si>
  <si>
    <t>湘桥区</t>
  </si>
  <si>
    <t>潮州市本级（其中：湘桥区15万，潮安区29万，凤泉湖高新区10万）</t>
  </si>
  <si>
    <t>潮安区</t>
  </si>
  <si>
    <t>凤泉湖高新技术产业开发区</t>
  </si>
  <si>
    <t>榕城区</t>
  </si>
  <si>
    <t>揭阳市本级（其中：榕城区17万，揭东区37万；其他由地市统筹安排）</t>
  </si>
  <si>
    <t>揭东区</t>
  </si>
  <si>
    <t>云城区</t>
  </si>
  <si>
    <t>云浮市本级（其中：云城区51万，云安区37万，郁南县25万）</t>
  </si>
  <si>
    <t>云安区</t>
  </si>
  <si>
    <t>郁南县</t>
  </si>
  <si>
    <t>省属防汛抢险民兵轻舟机动队</t>
  </si>
  <si>
    <t>购买设备和训练管理补助经费</t>
  </si>
  <si>
    <t>气象综合监测网维修补助经费</t>
  </si>
  <si>
    <t>物资调运及抢险过程补助费</t>
  </si>
  <si>
    <t>安排建议   （万元）</t>
  </si>
  <si>
    <t>汕头市本级（其中：金平区10万，潮阳区43万；其他由地市统筹安排）</t>
  </si>
  <si>
    <t>韶关市本级（其中：曲江区23万，新丰县12万，乐昌市27万；其他由地市统筹安排）</t>
  </si>
  <si>
    <t>河源市本级（其中：源城区26万，和平县123万，东源县116万江东新区11万；其他由地市统筹安排）</t>
  </si>
  <si>
    <t>梅州市本级（由地市统筹安排）</t>
  </si>
  <si>
    <t>惠州市本级（其中：龙门县13万，其他由地市统筹安排）</t>
  </si>
  <si>
    <t>江门市本级（其中：台山市24万，鹤山市22万；其他由地市统筹安排）</t>
  </si>
  <si>
    <t>阳江市本级（其中：江城区22万，阳东区27万，阳西县17万；其他由地市统筹安排）</t>
  </si>
  <si>
    <t>湛江市本级（其中：坡头区15万，吴川市19万；其他由地市统筹安排）</t>
  </si>
  <si>
    <t>茂名市本级（其中：茂南区16万，电白区11万；其他由地市统筹安排）</t>
  </si>
  <si>
    <t>肇庆市本级（其中：高要区42万；其他由地市统筹安排）</t>
  </si>
  <si>
    <t>清远市本级（其中：佛冈县55万，阳山县51万，连州市60万；其他由地市统筹安排）</t>
  </si>
  <si>
    <t>揭阳市本级（其中：榕城区13万，揭东区29万；其他由地市统筹安排）</t>
  </si>
  <si>
    <t>云浮市本级（其中：云城区39万，云安区29万；其他由地市统筹安排）</t>
  </si>
  <si>
    <t>省属民兵轻舟大队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</si>
</sst>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0_ "/>
    <numFmt numFmtId="178" formatCode="0_ "/>
    <numFmt numFmtId="179" formatCode="0.0_ "/>
  </numFmts>
  <fonts count="44">
    <font>
      <sz val="12"/>
      <name val="宋体"/>
      <family val="0"/>
    </font>
    <font>
      <sz val="16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8"/>
      <name val="宋体"/>
      <family val="0"/>
    </font>
    <font>
      <sz val="10"/>
      <color indexed="10"/>
      <name val="宋体"/>
      <family val="0"/>
    </font>
    <font>
      <sz val="14"/>
      <name val="黑体"/>
      <family val="3"/>
    </font>
    <font>
      <b/>
      <sz val="10"/>
      <name val="宋体"/>
      <family val="0"/>
    </font>
    <font>
      <b/>
      <sz val="9"/>
      <name val="宋体"/>
      <family val="0"/>
    </font>
    <font>
      <sz val="9"/>
      <name val="仿宋_GB2312"/>
      <family val="3"/>
    </font>
    <font>
      <sz val="9"/>
      <color indexed="8"/>
      <name val="仿宋_GB2312"/>
      <family val="3"/>
    </font>
    <font>
      <sz val="9"/>
      <color indexed="8"/>
      <name val="宋体"/>
      <family val="0"/>
    </font>
    <font>
      <sz val="9"/>
      <name val="黑体"/>
      <family val="3"/>
    </font>
    <font>
      <sz val="8"/>
      <name val="黑体"/>
      <family val="3"/>
    </font>
    <font>
      <sz val="10"/>
      <name val="黑体"/>
      <family val="3"/>
    </font>
    <font>
      <sz val="10"/>
      <color indexed="8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rgb="FFFF0000"/>
      <name val="宋体"/>
      <family val="0"/>
    </font>
    <font>
      <sz val="9"/>
      <name val="Calibri"/>
      <family val="0"/>
    </font>
    <font>
      <sz val="9"/>
      <color indexed="8"/>
      <name val="Calibri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8"/>
      <name val="Calibri"/>
      <family val="0"/>
    </font>
    <font>
      <b/>
      <sz val="10"/>
      <name val="Calibri"/>
      <family val="0"/>
    </font>
    <font>
      <sz val="10"/>
      <color indexed="8"/>
      <name val="Calibri"/>
      <family val="0"/>
    </font>
  </fonts>
  <fills count="2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0000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thin"/>
      <right style="thin"/>
      <top style="thin"/>
      <bottom style="thin"/>
      <diagonal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5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9" fillId="0" borderId="4" applyNumberFormat="0" applyFill="0" applyAlignment="0" applyProtection="0"/>
    <xf numFmtId="0" fontId="25" fillId="8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5" fillId="9" borderId="0" applyNumberFormat="0" applyBorder="0" applyAlignment="0" applyProtection="0"/>
    <xf numFmtId="0" fontId="26" fillId="10" borderId="6" applyNumberFormat="0" applyAlignment="0" applyProtection="0"/>
    <xf numFmtId="0" fontId="16" fillId="0" borderId="0">
      <alignment/>
      <protection/>
    </xf>
    <xf numFmtId="0" fontId="33" fillId="10" borderId="1" applyNumberFormat="0" applyAlignment="0" applyProtection="0"/>
    <xf numFmtId="0" fontId="18" fillId="11" borderId="7" applyNumberFormat="0" applyAlignment="0" applyProtection="0"/>
    <xf numFmtId="0" fontId="17" fillId="3" borderId="0" applyNumberFormat="0" applyBorder="0" applyAlignment="0" applyProtection="0"/>
    <xf numFmtId="0" fontId="25" fillId="12" borderId="0" applyNumberFormat="0" applyBorder="0" applyAlignment="0" applyProtection="0"/>
    <xf numFmtId="0" fontId="34" fillId="0" borderId="8" applyNumberFormat="0" applyFill="0" applyAlignment="0" applyProtection="0"/>
    <xf numFmtId="0" fontId="28" fillId="0" borderId="9" applyNumberFormat="0" applyFill="0" applyAlignment="0" applyProtection="0"/>
    <xf numFmtId="0" fontId="35" fillId="2" borderId="0" applyNumberFormat="0" applyBorder="0" applyAlignment="0" applyProtection="0"/>
    <xf numFmtId="0" fontId="31" fillId="13" borderId="0" applyNumberFormat="0" applyBorder="0" applyAlignment="0" applyProtection="0"/>
    <xf numFmtId="0" fontId="17" fillId="14" borderId="0" applyNumberFormat="0" applyBorder="0" applyAlignment="0" applyProtection="0"/>
    <xf numFmtId="0" fontId="25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5" borderId="0" applyNumberFormat="0" applyBorder="0" applyAlignment="0" applyProtection="0"/>
    <xf numFmtId="0" fontId="17" fillId="7" borderId="0" applyNumberFormat="0" applyBorder="0" applyAlignment="0" applyProtection="0"/>
    <xf numFmtId="0" fontId="25" fillId="18" borderId="0" applyNumberFormat="0" applyBorder="0" applyAlignment="0" applyProtection="0"/>
    <xf numFmtId="0" fontId="25" fillId="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25" fillId="20" borderId="0" applyNumberFormat="0" applyBorder="0" applyAlignment="0" applyProtection="0"/>
    <xf numFmtId="0" fontId="17" fillId="17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17" fillId="22" borderId="0" applyNumberFormat="0" applyBorder="0" applyAlignment="0" applyProtection="0"/>
    <xf numFmtId="0" fontId="25" fillId="23" borderId="0" applyNumberFormat="0" applyBorder="0" applyAlignment="0" applyProtection="0"/>
    <xf numFmtId="0" fontId="16" fillId="0" borderId="0">
      <alignment/>
      <protection/>
    </xf>
  </cellStyleXfs>
  <cellXfs count="312">
    <xf numFmtId="0" fontId="0" fillId="0" borderId="0" xfId="0" applyAlignment="1">
      <alignment/>
    </xf>
    <xf numFmtId="0" fontId="1" fillId="0" borderId="0" xfId="37" applyFont="1" applyFill="1">
      <alignment vertical="center"/>
      <protection/>
    </xf>
    <xf numFmtId="0" fontId="2" fillId="0" borderId="0" xfId="37" applyFont="1" applyFill="1">
      <alignment vertical="center"/>
      <protection/>
    </xf>
    <xf numFmtId="0" fontId="2" fillId="0" borderId="0" xfId="37" applyFont="1" applyFill="1" applyAlignment="1">
      <alignment vertical="center" wrapText="1"/>
      <protection/>
    </xf>
    <xf numFmtId="176" fontId="2" fillId="0" borderId="0" xfId="37" applyNumberFormat="1" applyFont="1" applyFill="1" applyAlignment="1">
      <alignment horizontal="center" vertical="center"/>
      <protection/>
    </xf>
    <xf numFmtId="177" fontId="2" fillId="0" borderId="0" xfId="37" applyNumberFormat="1" applyFont="1" applyFill="1" applyAlignment="1">
      <alignment horizontal="center" vertical="center"/>
      <protection/>
    </xf>
    <xf numFmtId="178" fontId="2" fillId="0" borderId="0" xfId="37" applyNumberFormat="1" applyFont="1" applyFill="1" applyAlignment="1">
      <alignment horizontal="center" vertical="center"/>
      <protection/>
    </xf>
    <xf numFmtId="178" fontId="2" fillId="0" borderId="0" xfId="37" applyNumberFormat="1" applyFont="1" applyFill="1" applyAlignment="1">
      <alignment horizontal="center" vertical="center"/>
      <protection/>
    </xf>
    <xf numFmtId="178" fontId="2" fillId="0" borderId="0" xfId="37" applyNumberFormat="1" applyFont="1" applyFill="1" applyAlignment="1">
      <alignment horizontal="center" vertical="center"/>
      <protection/>
    </xf>
    <xf numFmtId="178" fontId="3" fillId="0" borderId="0" xfId="37" applyNumberFormat="1" applyFont="1" applyFill="1" applyAlignment="1">
      <alignment horizontal="center" vertical="center" wrapText="1"/>
      <protection/>
    </xf>
    <xf numFmtId="0" fontId="4" fillId="0" borderId="0" xfId="37" applyFont="1" applyFill="1">
      <alignment vertical="center"/>
      <protection/>
    </xf>
    <xf numFmtId="0" fontId="0" fillId="0" borderId="0" xfId="37" applyFont="1" applyFill="1">
      <alignment vertical="center"/>
      <protection/>
    </xf>
    <xf numFmtId="176" fontId="36" fillId="0" borderId="0" xfId="37" applyNumberFormat="1" applyFont="1" applyFill="1" applyAlignment="1">
      <alignment horizontal="center" vertical="center"/>
      <protection/>
    </xf>
    <xf numFmtId="177" fontId="36" fillId="0" borderId="0" xfId="37" applyNumberFormat="1" applyFont="1" applyFill="1" applyAlignment="1">
      <alignment horizontal="center" vertical="center"/>
      <protection/>
    </xf>
    <xf numFmtId="178" fontId="36" fillId="0" borderId="0" xfId="37" applyNumberFormat="1" applyFont="1" applyFill="1" applyAlignment="1">
      <alignment horizontal="center" vertical="center"/>
      <protection/>
    </xf>
    <xf numFmtId="0" fontId="6" fillId="0" borderId="0" xfId="37" applyFont="1" applyFill="1" applyAlignment="1">
      <alignment horizontal="center" vertical="center" wrapText="1"/>
      <protection/>
    </xf>
    <xf numFmtId="0" fontId="6" fillId="0" borderId="0" xfId="37" applyFont="1" applyFill="1" applyAlignment="1">
      <alignment horizontal="center" vertical="center"/>
      <protection/>
    </xf>
    <xf numFmtId="176" fontId="6" fillId="0" borderId="0" xfId="37" applyNumberFormat="1" applyFont="1" applyFill="1" applyAlignment="1">
      <alignment horizontal="center" vertical="center"/>
      <protection/>
    </xf>
    <xf numFmtId="177" fontId="6" fillId="0" borderId="0" xfId="37" applyNumberFormat="1" applyFont="1" applyFill="1" applyAlignment="1">
      <alignment horizontal="center" vertical="center"/>
      <protection/>
    </xf>
    <xf numFmtId="178" fontId="6" fillId="0" borderId="0" xfId="37" applyNumberFormat="1" applyFont="1" applyFill="1" applyAlignment="1">
      <alignment horizontal="center" vertical="center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176" fontId="7" fillId="24" borderId="10" xfId="37" applyNumberFormat="1" applyFont="1" applyFill="1" applyBorder="1" applyAlignment="1">
      <alignment horizontal="center" vertical="center" wrapText="1"/>
      <protection/>
    </xf>
    <xf numFmtId="177" fontId="7" fillId="24" borderId="10" xfId="37" applyNumberFormat="1" applyFont="1" applyFill="1" applyBorder="1" applyAlignment="1" applyProtection="1">
      <alignment horizontal="center" vertical="center" wrapText="1"/>
      <protection/>
    </xf>
    <xf numFmtId="178" fontId="7" fillId="24" borderId="10" xfId="37" applyNumberFormat="1" applyFont="1" applyFill="1" applyBorder="1" applyAlignment="1" applyProtection="1">
      <alignment horizontal="center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176" fontId="7" fillId="0" borderId="10" xfId="37" applyNumberFormat="1" applyFont="1" applyFill="1" applyBorder="1" applyAlignment="1">
      <alignment horizontal="center" vertical="center"/>
      <protection/>
    </xf>
    <xf numFmtId="177" fontId="7" fillId="0" borderId="10" xfId="37" applyNumberFormat="1" applyFont="1" applyFill="1" applyBorder="1" applyAlignment="1">
      <alignment horizontal="center" vertical="center"/>
      <protection/>
    </xf>
    <xf numFmtId="178" fontId="7" fillId="0" borderId="10" xfId="37" applyNumberFormat="1" applyFont="1" applyFill="1" applyBorder="1" applyAlignment="1">
      <alignment horizontal="center" vertical="center"/>
      <protection/>
    </xf>
    <xf numFmtId="176" fontId="8" fillId="0" borderId="10" xfId="40" applyNumberFormat="1" applyFont="1" applyFill="1" applyBorder="1" applyAlignment="1" applyProtection="1">
      <alignment horizontal="center" vertical="center"/>
      <protection/>
    </xf>
    <xf numFmtId="177" fontId="8" fillId="0" borderId="10" xfId="40" applyNumberFormat="1" applyFont="1" applyFill="1" applyBorder="1" applyAlignment="1" applyProtection="1">
      <alignment horizontal="center" vertical="center"/>
      <protection/>
    </xf>
    <xf numFmtId="178" fontId="8" fillId="0" borderId="10" xfId="40" applyNumberFormat="1" applyFont="1" applyFill="1" applyBorder="1" applyAlignment="1" applyProtection="1">
      <alignment horizontal="center" vertical="center"/>
      <protection/>
    </xf>
    <xf numFmtId="0" fontId="3" fillId="0" borderId="10" xfId="37" applyFont="1" applyFill="1" applyBorder="1" applyAlignment="1">
      <alignment horizontal="center" vertical="center" wrapText="1"/>
      <protection/>
    </xf>
    <xf numFmtId="0" fontId="37" fillId="0" borderId="10" xfId="0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/>
    </xf>
    <xf numFmtId="178" fontId="9" fillId="0" borderId="10" xfId="0" applyNumberFormat="1" applyFont="1" applyFill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 vertical="center"/>
    </xf>
    <xf numFmtId="178" fontId="9" fillId="0" borderId="10" xfId="0" applyNumberFormat="1" applyFont="1" applyFill="1" applyBorder="1" applyAlignment="1">
      <alignment horizontal="center" vertical="center"/>
    </xf>
    <xf numFmtId="177" fontId="10" fillId="0" borderId="10" xfId="0" applyNumberFormat="1" applyFont="1" applyFill="1" applyBorder="1" applyAlignment="1">
      <alignment horizontal="center" vertical="center"/>
    </xf>
    <xf numFmtId="178" fontId="10" fillId="0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0" fontId="3" fillId="25" borderId="10" xfId="37" applyFont="1" applyFill="1" applyBorder="1" applyAlignment="1">
      <alignment horizontal="center" vertical="center" wrapText="1"/>
      <protection/>
    </xf>
    <xf numFmtId="0" fontId="38" fillId="0" borderId="10" xfId="0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177" fontId="39" fillId="0" borderId="10" xfId="0" applyNumberFormat="1" applyFont="1" applyFill="1" applyBorder="1" applyAlignment="1">
      <alignment horizontal="center" vertical="center"/>
    </xf>
    <xf numFmtId="178" fontId="39" fillId="0" borderId="10" xfId="0" applyNumberFormat="1" applyFont="1" applyFill="1" applyBorder="1" applyAlignment="1">
      <alignment horizontal="center" vertical="center"/>
    </xf>
    <xf numFmtId="0" fontId="2" fillId="0" borderId="10" xfId="37" applyFont="1" applyFill="1" applyBorder="1" applyAlignment="1">
      <alignment horizontal="center" vertical="center" wrapText="1"/>
      <protection/>
    </xf>
    <xf numFmtId="177" fontId="39" fillId="0" borderId="10" xfId="0" applyNumberFormat="1" applyFont="1" applyFill="1" applyBorder="1" applyAlignment="1">
      <alignment horizontal="center" vertical="center" wrapText="1"/>
    </xf>
    <xf numFmtId="178" fontId="39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 wrapText="1"/>
    </xf>
    <xf numFmtId="176" fontId="3" fillId="0" borderId="10" xfId="40" applyNumberFormat="1" applyFont="1" applyFill="1" applyBorder="1" applyAlignment="1" applyProtection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177" fontId="37" fillId="0" borderId="10" xfId="0" applyNumberFormat="1" applyFont="1" applyFill="1" applyBorder="1" applyAlignment="1">
      <alignment horizontal="center" vertical="center"/>
    </xf>
    <xf numFmtId="178" fontId="37" fillId="0" borderId="10" xfId="0" applyNumberFormat="1" applyFont="1" applyFill="1" applyBorder="1" applyAlignment="1">
      <alignment horizontal="center" vertical="center"/>
    </xf>
    <xf numFmtId="176" fontId="7" fillId="0" borderId="10" xfId="40" applyNumberFormat="1" applyFont="1" applyFill="1" applyBorder="1" applyAlignment="1" applyProtection="1">
      <alignment horizontal="center" vertical="center"/>
      <protection/>
    </xf>
    <xf numFmtId="177" fontId="7" fillId="0" borderId="10" xfId="40" applyNumberFormat="1" applyFont="1" applyFill="1" applyBorder="1" applyAlignment="1" applyProtection="1">
      <alignment horizontal="center" vertical="center"/>
      <protection/>
    </xf>
    <xf numFmtId="178" fontId="7" fillId="0" borderId="10" xfId="40" applyNumberFormat="1" applyFont="1" applyFill="1" applyBorder="1" applyAlignment="1" applyProtection="1">
      <alignment horizontal="center" vertical="center"/>
      <protection/>
    </xf>
    <xf numFmtId="0" fontId="40" fillId="0" borderId="10" xfId="0" applyFont="1" applyFill="1" applyBorder="1" applyAlignment="1">
      <alignment horizontal="center" vertical="center"/>
    </xf>
    <xf numFmtId="0" fontId="37" fillId="24" borderId="10" xfId="0" applyFont="1" applyFill="1" applyBorder="1" applyAlignment="1">
      <alignment horizontal="center" vertical="center"/>
    </xf>
    <xf numFmtId="177" fontId="3" fillId="24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178" fontId="12" fillId="0" borderId="0" xfId="37" applyNumberFormat="1" applyFont="1" applyFill="1" applyAlignment="1">
      <alignment horizontal="center" vertical="center" wrapText="1"/>
      <protection/>
    </xf>
    <xf numFmtId="0" fontId="13" fillId="0" borderId="0" xfId="37" applyFont="1" applyFill="1" applyAlignment="1">
      <alignment horizontal="center" vertical="center"/>
      <protection/>
    </xf>
    <xf numFmtId="177" fontId="7" fillId="0" borderId="10" xfId="37" applyNumberFormat="1" applyFont="1" applyFill="1" applyBorder="1" applyAlignment="1">
      <alignment horizontal="center" vertical="center" wrapText="1"/>
      <protection/>
    </xf>
    <xf numFmtId="176" fontId="7" fillId="0" borderId="10" xfId="37" applyNumberFormat="1" applyFont="1" applyFill="1" applyBorder="1" applyAlignment="1" applyProtection="1">
      <alignment horizontal="center" vertical="center" wrapText="1"/>
      <protection/>
    </xf>
    <xf numFmtId="178" fontId="7" fillId="0" borderId="10" xfId="37" applyNumberFormat="1" applyFont="1" applyFill="1" applyBorder="1" applyAlignment="1" applyProtection="1">
      <alignment horizontal="center" vertical="center" wrapText="1"/>
      <protection/>
    </xf>
    <xf numFmtId="178" fontId="8" fillId="0" borderId="10" xfId="37" applyNumberFormat="1" applyFont="1" applyFill="1" applyBorder="1" applyAlignment="1" applyProtection="1">
      <alignment horizontal="center" vertical="center" wrapText="1"/>
      <protection/>
    </xf>
    <xf numFmtId="0" fontId="7" fillId="0" borderId="0" xfId="37" applyFont="1" applyFill="1" applyAlignment="1">
      <alignment horizontal="center" vertical="center" wrapText="1"/>
      <protection/>
    </xf>
    <xf numFmtId="178" fontId="8" fillId="0" borderId="10" xfId="40" applyNumberFormat="1" applyFont="1" applyFill="1" applyBorder="1" applyAlignment="1" applyProtection="1">
      <alignment horizontal="center" vertical="center"/>
      <protection/>
    </xf>
    <xf numFmtId="178" fontId="8" fillId="0" borderId="10" xfId="37" applyNumberFormat="1" applyFont="1" applyFill="1" applyBorder="1" applyAlignment="1">
      <alignment vertical="center" wrapText="1"/>
      <protection/>
    </xf>
    <xf numFmtId="0" fontId="4" fillId="0" borderId="10" xfId="37" applyFont="1" applyFill="1" applyBorder="1" applyAlignment="1">
      <alignment vertical="center" wrapText="1"/>
      <protection/>
    </xf>
    <xf numFmtId="0" fontId="4" fillId="0" borderId="0" xfId="37" applyFont="1" applyFill="1" applyAlignment="1">
      <alignment vertical="center" wrapText="1"/>
      <protection/>
    </xf>
    <xf numFmtId="178" fontId="8" fillId="0" borderId="11" xfId="37" applyNumberFormat="1" applyFont="1" applyFill="1" applyBorder="1" applyAlignment="1">
      <alignment vertical="center" wrapText="1"/>
      <protection/>
    </xf>
    <xf numFmtId="177" fontId="3" fillId="0" borderId="10" xfId="40" applyNumberFormat="1" applyFont="1" applyFill="1" applyBorder="1" applyAlignment="1" applyProtection="1">
      <alignment horizontal="center" vertical="center"/>
      <protection/>
    </xf>
    <xf numFmtId="178" fontId="3" fillId="0" borderId="12" xfId="37" applyNumberFormat="1" applyFont="1" applyFill="1" applyBorder="1" applyAlignment="1">
      <alignment horizontal="center" vertical="center"/>
      <protection/>
    </xf>
    <xf numFmtId="178" fontId="3" fillId="0" borderId="10" xfId="37" applyNumberFormat="1" applyFont="1" applyFill="1" applyBorder="1" applyAlignment="1">
      <alignment horizontal="center" vertical="center" wrapText="1"/>
      <protection/>
    </xf>
    <xf numFmtId="0" fontId="4" fillId="0" borderId="10" xfId="37" applyFont="1" applyFill="1" applyBorder="1" applyAlignment="1">
      <alignment horizontal="center" vertical="center" wrapText="1"/>
      <protection/>
    </xf>
    <xf numFmtId="0" fontId="4" fillId="0" borderId="0" xfId="37" applyFont="1" applyFill="1" applyAlignment="1">
      <alignment horizontal="center" vertical="center" wrapText="1"/>
      <protection/>
    </xf>
    <xf numFmtId="178" fontId="3" fillId="0" borderId="13" xfId="37" applyNumberFormat="1" applyFont="1" applyFill="1" applyBorder="1" applyAlignment="1">
      <alignment horizontal="center" vertical="center"/>
      <protection/>
    </xf>
    <xf numFmtId="178" fontId="3" fillId="0" borderId="14" xfId="37" applyNumberFormat="1" applyFont="1" applyFill="1" applyBorder="1" applyAlignment="1">
      <alignment horizontal="center" vertical="center"/>
      <protection/>
    </xf>
    <xf numFmtId="178" fontId="3" fillId="0" borderId="10" xfId="37" applyNumberFormat="1" applyFont="1" applyFill="1" applyBorder="1" applyAlignment="1">
      <alignment horizontal="center" vertical="center"/>
      <protection/>
    </xf>
    <xf numFmtId="178" fontId="8" fillId="0" borderId="10" xfId="37" applyNumberFormat="1" applyFont="1" applyFill="1" applyBorder="1" applyAlignment="1">
      <alignment horizontal="center" vertical="center" wrapText="1"/>
      <protection/>
    </xf>
    <xf numFmtId="177" fontId="3" fillId="24" borderId="10" xfId="40" applyNumberFormat="1" applyFont="1" applyFill="1" applyBorder="1" applyAlignment="1" applyProtection="1">
      <alignment horizontal="center" vertical="center"/>
      <protection/>
    </xf>
    <xf numFmtId="178" fontId="3" fillId="0" borderId="10" xfId="40" applyNumberFormat="1" applyFont="1" applyFill="1" applyBorder="1" applyAlignment="1" applyProtection="1">
      <alignment horizontal="center" vertical="center"/>
      <protection/>
    </xf>
    <xf numFmtId="178" fontId="2" fillId="0" borderId="10" xfId="37" applyNumberFormat="1" applyFont="1" applyFill="1" applyBorder="1" applyAlignment="1">
      <alignment horizontal="center" vertical="center"/>
      <protection/>
    </xf>
    <xf numFmtId="178" fontId="8" fillId="24" borderId="10" xfId="40" applyNumberFormat="1" applyFont="1" applyFill="1" applyBorder="1" applyAlignment="1" applyProtection="1">
      <alignment horizontal="center" vertical="center"/>
      <protection/>
    </xf>
    <xf numFmtId="178" fontId="37" fillId="0" borderId="10" xfId="40" applyNumberFormat="1" applyFont="1" applyFill="1" applyBorder="1" applyAlignment="1" applyProtection="1">
      <alignment horizontal="center" vertical="center"/>
      <protection/>
    </xf>
    <xf numFmtId="0" fontId="4" fillId="0" borderId="10" xfId="37" applyFont="1" applyFill="1" applyBorder="1" applyAlignment="1">
      <alignment vertical="center"/>
      <protection/>
    </xf>
    <xf numFmtId="0" fontId="4" fillId="0" borderId="0" xfId="37" applyFont="1" applyFill="1" applyAlignment="1">
      <alignment vertical="center"/>
      <protection/>
    </xf>
    <xf numFmtId="0" fontId="4" fillId="0" borderId="10" xfId="37" applyFont="1" applyFill="1" applyBorder="1" applyAlignment="1">
      <alignment horizontal="center" vertical="center" wrapText="1"/>
      <protection/>
    </xf>
    <xf numFmtId="0" fontId="4" fillId="0" borderId="0" xfId="37" applyFont="1" applyFill="1" applyAlignment="1">
      <alignment horizontal="center" vertical="center" wrapText="1"/>
      <protection/>
    </xf>
    <xf numFmtId="178" fontId="3" fillId="0" borderId="10" xfId="40" applyNumberFormat="1" applyFont="1" applyFill="1" applyBorder="1" applyAlignment="1" applyProtection="1">
      <alignment horizontal="center" vertical="center"/>
      <protection/>
    </xf>
    <xf numFmtId="178" fontId="3" fillId="0" borderId="10" xfId="37" applyNumberFormat="1" applyFont="1" applyFill="1" applyBorder="1" applyAlignment="1">
      <alignment horizontal="center" vertical="center" wrapText="1"/>
      <protection/>
    </xf>
    <xf numFmtId="177" fontId="3" fillId="24" borderId="10" xfId="0" applyNumberFormat="1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 wrapText="1"/>
      <protection/>
    </xf>
    <xf numFmtId="0" fontId="40" fillId="25" borderId="10" xfId="0" applyFont="1" applyFill="1" applyBorder="1" applyAlignment="1">
      <alignment horizontal="center" vertical="center"/>
    </xf>
    <xf numFmtId="0" fontId="7" fillId="0" borderId="10" xfId="37" applyFont="1" applyFill="1" applyBorder="1" applyAlignment="1">
      <alignment horizontal="center" vertical="center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177" fontId="37" fillId="0" borderId="10" xfId="0" applyNumberFormat="1" applyFont="1" applyFill="1" applyBorder="1" applyAlignment="1">
      <alignment horizontal="center"/>
    </xf>
    <xf numFmtId="178" fontId="37" fillId="0" borderId="10" xfId="0" applyNumberFormat="1" applyFont="1" applyFill="1" applyBorder="1" applyAlignment="1">
      <alignment horizontal="center"/>
    </xf>
    <xf numFmtId="176" fontId="7" fillId="0" borderId="10" xfId="37" applyNumberFormat="1" applyFont="1" applyFill="1" applyBorder="1" applyAlignment="1">
      <alignment horizontal="center" vertical="center"/>
      <protection/>
    </xf>
    <xf numFmtId="177" fontId="7" fillId="0" borderId="10" xfId="37" applyNumberFormat="1" applyFont="1" applyFill="1" applyBorder="1" applyAlignment="1">
      <alignment horizontal="center" vertical="center"/>
      <protection/>
    </xf>
    <xf numFmtId="178" fontId="7" fillId="0" borderId="10" xfId="37" applyNumberFormat="1" applyFont="1" applyFill="1" applyBorder="1" applyAlignment="1">
      <alignment horizontal="center" vertical="center"/>
      <protection/>
    </xf>
    <xf numFmtId="0" fontId="38" fillId="25" borderId="10" xfId="0" applyFont="1" applyFill="1" applyBorder="1" applyAlignment="1">
      <alignment horizontal="center" vertical="center"/>
    </xf>
    <xf numFmtId="177" fontId="9" fillId="24" borderId="10" xfId="0" applyNumberFormat="1" applyFont="1" applyFill="1" applyBorder="1" applyAlignment="1">
      <alignment horizontal="center" vertical="center"/>
    </xf>
    <xf numFmtId="178" fontId="9" fillId="24" borderId="10" xfId="0" applyNumberFormat="1" applyFont="1" applyFill="1" applyBorder="1" applyAlignment="1">
      <alignment horizontal="center" vertical="center"/>
    </xf>
    <xf numFmtId="177" fontId="9" fillId="24" borderId="10" xfId="0" applyNumberFormat="1" applyFont="1" applyFill="1" applyBorder="1" applyAlignment="1">
      <alignment horizontal="center" vertical="center"/>
    </xf>
    <xf numFmtId="178" fontId="9" fillId="24" borderId="10" xfId="0" applyNumberFormat="1" applyFont="1" applyFill="1" applyBorder="1" applyAlignment="1">
      <alignment horizontal="center" vertical="center"/>
    </xf>
    <xf numFmtId="177" fontId="9" fillId="24" borderId="10" xfId="0" applyNumberFormat="1" applyFont="1" applyFill="1" applyBorder="1" applyAlignment="1">
      <alignment horizontal="center" vertical="center"/>
    </xf>
    <xf numFmtId="178" fontId="9" fillId="24" borderId="10" xfId="0" applyNumberFormat="1" applyFont="1" applyFill="1" applyBorder="1" applyAlignment="1">
      <alignment horizontal="center" vertical="center"/>
    </xf>
    <xf numFmtId="0" fontId="2" fillId="0" borderId="10" xfId="37" applyFont="1" applyFill="1" applyBorder="1" applyAlignment="1">
      <alignment horizontal="center" vertical="center" wrapText="1"/>
      <protection/>
    </xf>
    <xf numFmtId="0" fontId="40" fillId="0" borderId="10" xfId="0" applyFont="1" applyFill="1" applyBorder="1" applyAlignment="1">
      <alignment horizontal="left" vertical="center"/>
    </xf>
    <xf numFmtId="177" fontId="37" fillId="24" borderId="10" xfId="0" applyNumberFormat="1" applyFont="1" applyFill="1" applyBorder="1" applyAlignment="1">
      <alignment horizontal="center" vertical="center"/>
    </xf>
    <xf numFmtId="177" fontId="38" fillId="24" borderId="10" xfId="65" applyNumberFormat="1" applyFont="1" applyFill="1" applyBorder="1" applyAlignment="1">
      <alignment horizontal="center" vertical="center"/>
      <protection/>
    </xf>
    <xf numFmtId="178" fontId="37" fillId="24" borderId="10" xfId="0" applyNumberFormat="1" applyFont="1" applyFill="1" applyBorder="1" applyAlignment="1">
      <alignment horizontal="center" vertical="center"/>
    </xf>
    <xf numFmtId="0" fontId="2" fillId="0" borderId="10" xfId="37" applyFont="1" applyFill="1" applyBorder="1">
      <alignment vertical="center"/>
      <protection/>
    </xf>
    <xf numFmtId="0" fontId="40" fillId="25" borderId="10" xfId="0" applyFont="1" applyFill="1" applyBorder="1" applyAlignment="1">
      <alignment horizontal="left" vertical="center"/>
    </xf>
    <xf numFmtId="0" fontId="38" fillId="0" borderId="10" xfId="0" applyFont="1" applyFill="1" applyBorder="1" applyAlignment="1">
      <alignment horizontal="left" vertical="center"/>
    </xf>
    <xf numFmtId="0" fontId="7" fillId="0" borderId="10" xfId="37" applyFont="1" applyFill="1" applyBorder="1" applyAlignment="1">
      <alignment horizontal="center" vertical="center" wrapText="1"/>
      <protection/>
    </xf>
    <xf numFmtId="0" fontId="38" fillId="25" borderId="10" xfId="0" applyFont="1" applyFill="1" applyBorder="1" applyAlignment="1">
      <alignment horizontal="left" vertical="center"/>
    </xf>
    <xf numFmtId="0" fontId="7" fillId="0" borderId="10" xfId="37" applyFont="1" applyFill="1" applyBorder="1" applyAlignment="1">
      <alignment horizontal="center" vertical="center"/>
      <protection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8" fontId="3" fillId="0" borderId="10" xfId="0" applyNumberFormat="1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/>
    </xf>
    <xf numFmtId="0" fontId="2" fillId="0" borderId="10" xfId="37" applyFont="1" applyFill="1" applyBorder="1" applyAlignment="1">
      <alignment horizontal="center" vertical="center" wrapText="1"/>
      <protection/>
    </xf>
    <xf numFmtId="176" fontId="7" fillId="0" borderId="10" xfId="37" applyNumberFormat="1" applyFont="1" applyFill="1" applyBorder="1" applyAlignment="1">
      <alignment horizontal="center" vertical="center"/>
      <protection/>
    </xf>
    <xf numFmtId="177" fontId="7" fillId="0" borderId="10" xfId="37" applyNumberFormat="1" applyFont="1" applyFill="1" applyBorder="1" applyAlignment="1">
      <alignment horizontal="center" vertical="center"/>
      <protection/>
    </xf>
    <xf numFmtId="178" fontId="7" fillId="0" borderId="10" xfId="37" applyNumberFormat="1" applyFont="1" applyFill="1" applyBorder="1" applyAlignment="1">
      <alignment horizontal="center" vertical="center"/>
      <protection/>
    </xf>
    <xf numFmtId="178" fontId="3" fillId="0" borderId="10" xfId="37" applyNumberFormat="1" applyFont="1" applyFill="1" applyBorder="1" applyAlignment="1">
      <alignment horizontal="center" vertical="center"/>
      <protection/>
    </xf>
    <xf numFmtId="178" fontId="37" fillId="0" borderId="10" xfId="0" applyNumberFormat="1" applyFont="1" applyFill="1" applyBorder="1" applyAlignment="1">
      <alignment horizontal="center" vertical="center"/>
    </xf>
    <xf numFmtId="176" fontId="3" fillId="0" borderId="10" xfId="37" applyNumberFormat="1" applyFont="1" applyFill="1" applyBorder="1" applyAlignment="1">
      <alignment horizontal="center" vertical="center"/>
      <protection/>
    </xf>
    <xf numFmtId="178" fontId="7" fillId="26" borderId="10" xfId="37" applyNumberFormat="1" applyFont="1" applyFill="1" applyBorder="1" applyAlignment="1">
      <alignment horizontal="center" vertical="center"/>
      <protection/>
    </xf>
    <xf numFmtId="178" fontId="37" fillId="0" borderId="10" xfId="37" applyNumberFormat="1" applyFont="1" applyFill="1" applyBorder="1" applyAlignment="1">
      <alignment horizontal="center" vertical="center"/>
      <protection/>
    </xf>
    <xf numFmtId="178" fontId="2" fillId="0" borderId="10" xfId="37" applyNumberFormat="1" applyFont="1" applyFill="1" applyBorder="1" applyAlignment="1">
      <alignment horizontal="center" vertical="center"/>
      <protection/>
    </xf>
    <xf numFmtId="176" fontId="8" fillId="0" borderId="10" xfId="37" applyNumberFormat="1" applyFont="1" applyFill="1" applyBorder="1" applyAlignment="1">
      <alignment horizontal="center" vertical="center"/>
      <protection/>
    </xf>
    <xf numFmtId="178" fontId="8" fillId="0" borderId="10" xfId="37" applyNumberFormat="1" applyFont="1" applyFill="1" applyBorder="1" applyAlignment="1">
      <alignment horizontal="center" vertical="center"/>
      <protection/>
    </xf>
    <xf numFmtId="177" fontId="3" fillId="0" borderId="10" xfId="40" applyNumberFormat="1" applyFont="1" applyFill="1" applyBorder="1" applyAlignment="1" applyProtection="1">
      <alignment horizontal="center" vertical="center"/>
      <protection/>
    </xf>
    <xf numFmtId="176" fontId="2" fillId="0" borderId="10" xfId="37" applyNumberFormat="1" applyFont="1" applyFill="1" applyBorder="1" applyAlignment="1">
      <alignment horizontal="center" vertical="center"/>
      <protection/>
    </xf>
    <xf numFmtId="178" fontId="8" fillId="0" borderId="10" xfId="37" applyNumberFormat="1" applyFont="1" applyFill="1" applyBorder="1" applyAlignment="1">
      <alignment horizontal="center" vertical="center"/>
      <protection/>
    </xf>
    <xf numFmtId="178" fontId="7" fillId="0" borderId="10" xfId="37" applyNumberFormat="1" applyFont="1" applyFill="1" applyBorder="1" applyAlignment="1">
      <alignment horizontal="center" vertical="center"/>
      <protection/>
    </xf>
    <xf numFmtId="176" fontId="2" fillId="0" borderId="0" xfId="37" applyNumberFormat="1" applyFont="1" applyFill="1" applyAlignment="1">
      <alignment horizontal="center" vertical="center"/>
      <protection/>
    </xf>
    <xf numFmtId="0" fontId="2" fillId="24" borderId="0" xfId="37" applyFont="1" applyFill="1">
      <alignment vertical="center"/>
      <protection/>
    </xf>
    <xf numFmtId="176" fontId="4" fillId="0" borderId="0" xfId="37" applyNumberFormat="1" applyFont="1" applyFill="1">
      <alignment vertical="center"/>
      <protection/>
    </xf>
    <xf numFmtId="0" fontId="0" fillId="24" borderId="0" xfId="37" applyFont="1" applyFill="1">
      <alignment vertical="center"/>
      <protection/>
    </xf>
    <xf numFmtId="0" fontId="6" fillId="24" borderId="0" xfId="37" applyFont="1" applyFill="1" applyAlignment="1">
      <alignment horizontal="center" vertical="center"/>
      <protection/>
    </xf>
    <xf numFmtId="0" fontId="7" fillId="24" borderId="10" xfId="37" applyFont="1" applyFill="1" applyBorder="1" applyAlignment="1">
      <alignment horizontal="center" vertical="center" wrapText="1"/>
      <protection/>
    </xf>
    <xf numFmtId="0" fontId="7" fillId="24" borderId="10" xfId="37" applyFont="1" applyFill="1" applyBorder="1" applyAlignment="1">
      <alignment horizontal="center" vertical="center" wrapText="1"/>
      <protection/>
    </xf>
    <xf numFmtId="176" fontId="7" fillId="24" borderId="10" xfId="37" applyNumberFormat="1" applyFont="1" applyFill="1" applyBorder="1" applyAlignment="1">
      <alignment horizontal="center" vertical="center"/>
      <protection/>
    </xf>
    <xf numFmtId="177" fontId="7" fillId="24" borderId="10" xfId="37" applyNumberFormat="1" applyFont="1" applyFill="1" applyBorder="1" applyAlignment="1">
      <alignment horizontal="center" vertical="center"/>
      <protection/>
    </xf>
    <xf numFmtId="178" fontId="7" fillId="24" borderId="10" xfId="37" applyNumberFormat="1" applyFont="1" applyFill="1" applyBorder="1" applyAlignment="1">
      <alignment horizontal="center" vertical="center"/>
      <protection/>
    </xf>
    <xf numFmtId="176" fontId="8" fillId="24" borderId="10" xfId="40" applyNumberFormat="1" applyFont="1" applyFill="1" applyBorder="1" applyAlignment="1" applyProtection="1">
      <alignment horizontal="center" vertical="center"/>
      <protection/>
    </xf>
    <xf numFmtId="177" fontId="8" fillId="24" borderId="10" xfId="40" applyNumberFormat="1" applyFont="1" applyFill="1" applyBorder="1" applyAlignment="1" applyProtection="1">
      <alignment horizontal="center" vertical="center"/>
      <protection/>
    </xf>
    <xf numFmtId="0" fontId="3" fillId="24" borderId="10" xfId="37" applyFont="1" applyFill="1" applyBorder="1" applyAlignment="1">
      <alignment horizontal="center" vertical="center" wrapText="1"/>
      <protection/>
    </xf>
    <xf numFmtId="177" fontId="9" fillId="24" borderId="10" xfId="0" applyNumberFormat="1" applyFont="1" applyFill="1" applyBorder="1" applyAlignment="1">
      <alignment horizontal="center" vertical="center"/>
    </xf>
    <xf numFmtId="178" fontId="9" fillId="24" borderId="10" xfId="0" applyNumberFormat="1" applyFont="1" applyFill="1" applyBorder="1" applyAlignment="1">
      <alignment horizontal="center" vertical="center"/>
    </xf>
    <xf numFmtId="177" fontId="9" fillId="24" borderId="10" xfId="0" applyNumberFormat="1" applyFont="1" applyFill="1" applyBorder="1" applyAlignment="1">
      <alignment horizontal="center"/>
    </xf>
    <xf numFmtId="178" fontId="9" fillId="24" borderId="10" xfId="0" applyNumberFormat="1" applyFont="1" applyFill="1" applyBorder="1" applyAlignment="1">
      <alignment horizontal="center"/>
    </xf>
    <xf numFmtId="176" fontId="7" fillId="24" borderId="12" xfId="37" applyNumberFormat="1" applyFont="1" applyFill="1" applyBorder="1" applyAlignment="1">
      <alignment horizontal="center" vertical="center" wrapText="1"/>
      <protection/>
    </xf>
    <xf numFmtId="176" fontId="3" fillId="24" borderId="10" xfId="37" applyNumberFormat="1" applyFont="1" applyFill="1" applyBorder="1" applyAlignment="1">
      <alignment horizontal="center" vertical="center" wrapText="1"/>
      <protection/>
    </xf>
    <xf numFmtId="176" fontId="37" fillId="24" borderId="10" xfId="0" applyNumberFormat="1" applyFont="1" applyFill="1" applyBorder="1" applyAlignment="1">
      <alignment horizontal="center" vertical="center"/>
    </xf>
    <xf numFmtId="176" fontId="9" fillId="24" borderId="10" xfId="0" applyNumberFormat="1" applyFont="1" applyFill="1" applyBorder="1" applyAlignment="1">
      <alignment horizontal="center" vertical="center"/>
    </xf>
    <xf numFmtId="176" fontId="7" fillId="24" borderId="14" xfId="37" applyNumberFormat="1" applyFont="1" applyFill="1" applyBorder="1" applyAlignment="1">
      <alignment horizontal="center" vertical="center" wrapText="1"/>
      <protection/>
    </xf>
    <xf numFmtId="177" fontId="9" fillId="24" borderId="10" xfId="0" applyNumberFormat="1" applyFont="1" applyFill="1" applyBorder="1" applyAlignment="1">
      <alignment horizontal="center" vertical="center"/>
    </xf>
    <xf numFmtId="178" fontId="9" fillId="24" borderId="10" xfId="0" applyNumberFormat="1" applyFont="1" applyFill="1" applyBorder="1" applyAlignment="1">
      <alignment horizontal="center" vertical="center"/>
    </xf>
    <xf numFmtId="177" fontId="10" fillId="24" borderId="10" xfId="0" applyNumberFormat="1" applyFont="1" applyFill="1" applyBorder="1" applyAlignment="1">
      <alignment horizontal="center" vertical="center"/>
    </xf>
    <xf numFmtId="178" fontId="10" fillId="24" borderId="10" xfId="0" applyNumberFormat="1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/>
    </xf>
    <xf numFmtId="0" fontId="2" fillId="24" borderId="10" xfId="37" applyFont="1" applyFill="1" applyBorder="1" applyAlignment="1">
      <alignment horizontal="center" vertical="center" wrapText="1"/>
      <protection/>
    </xf>
    <xf numFmtId="177" fontId="37" fillId="24" borderId="10" xfId="0" applyNumberFormat="1" applyFont="1" applyFill="1" applyBorder="1" applyAlignment="1">
      <alignment horizontal="center" vertical="center" wrapText="1"/>
    </xf>
    <xf numFmtId="178" fontId="37" fillId="24" borderId="10" xfId="0" applyNumberFormat="1" applyFont="1" applyFill="1" applyBorder="1" applyAlignment="1">
      <alignment horizontal="center" vertical="center" wrapText="1"/>
    </xf>
    <xf numFmtId="177" fontId="37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77" fontId="3" fillId="24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176" fontId="3" fillId="24" borderId="10" xfId="40" applyNumberFormat="1" applyFont="1" applyFill="1" applyBorder="1" applyAlignment="1" applyProtection="1">
      <alignment horizontal="center" vertical="center"/>
      <protection/>
    </xf>
    <xf numFmtId="177" fontId="3" fillId="24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0" fontId="38" fillId="24" borderId="10" xfId="0" applyFont="1" applyFill="1" applyBorder="1" applyAlignment="1">
      <alignment horizontal="center" vertical="center"/>
    </xf>
    <xf numFmtId="177" fontId="37" fillId="24" borderId="10" xfId="0" applyNumberFormat="1" applyFont="1" applyFill="1" applyBorder="1" applyAlignment="1">
      <alignment horizontal="center" vertical="center"/>
    </xf>
    <xf numFmtId="178" fontId="37" fillId="24" borderId="10" xfId="0" applyNumberFormat="1" applyFont="1" applyFill="1" applyBorder="1" applyAlignment="1">
      <alignment horizontal="center" vertical="center"/>
    </xf>
    <xf numFmtId="176" fontId="7" fillId="24" borderId="10" xfId="40" applyNumberFormat="1" applyFont="1" applyFill="1" applyBorder="1" applyAlignment="1" applyProtection="1">
      <alignment horizontal="center" vertical="center"/>
      <protection/>
    </xf>
    <xf numFmtId="177" fontId="7" fillId="24" borderId="10" xfId="40" applyNumberFormat="1" applyFont="1" applyFill="1" applyBorder="1" applyAlignment="1" applyProtection="1">
      <alignment horizontal="center" vertical="center"/>
      <protection/>
    </xf>
    <xf numFmtId="178" fontId="7" fillId="24" borderId="10" xfId="40" applyNumberFormat="1" applyFont="1" applyFill="1" applyBorder="1" applyAlignment="1" applyProtection="1">
      <alignment horizontal="center" vertical="center"/>
      <protection/>
    </xf>
    <xf numFmtId="177" fontId="7" fillId="24" borderId="10" xfId="37" applyNumberFormat="1" applyFont="1" applyFill="1" applyBorder="1" applyAlignment="1">
      <alignment horizontal="center" vertical="center" wrapText="1"/>
      <protection/>
    </xf>
    <xf numFmtId="176" fontId="7" fillId="24" borderId="10" xfId="37" applyNumberFormat="1" applyFont="1" applyFill="1" applyBorder="1" applyAlignment="1" applyProtection="1">
      <alignment horizontal="center" vertical="center" wrapText="1"/>
      <protection/>
    </xf>
    <xf numFmtId="178" fontId="8" fillId="24" borderId="10" xfId="37" applyNumberFormat="1" applyFont="1" applyFill="1" applyBorder="1" applyAlignment="1" applyProtection="1">
      <alignment horizontal="center" vertical="center" wrapText="1"/>
      <protection/>
    </xf>
    <xf numFmtId="178" fontId="8" fillId="24" borderId="10" xfId="40" applyNumberFormat="1" applyFont="1" applyFill="1" applyBorder="1" applyAlignment="1" applyProtection="1">
      <alignment horizontal="center" vertical="center"/>
      <protection/>
    </xf>
    <xf numFmtId="178" fontId="8" fillId="24" borderId="10" xfId="37" applyNumberFormat="1" applyFont="1" applyFill="1" applyBorder="1" applyAlignment="1">
      <alignment vertical="center" wrapText="1"/>
      <protection/>
    </xf>
    <xf numFmtId="0" fontId="4" fillId="24" borderId="10" xfId="37" applyFont="1" applyFill="1" applyBorder="1" applyAlignment="1">
      <alignment vertical="center" wrapText="1"/>
      <protection/>
    </xf>
    <xf numFmtId="179" fontId="8" fillId="24" borderId="10" xfId="40" applyNumberFormat="1" applyFont="1" applyFill="1" applyBorder="1" applyAlignment="1" applyProtection="1">
      <alignment horizontal="center" vertical="center"/>
      <protection/>
    </xf>
    <xf numFmtId="178" fontId="8" fillId="24" borderId="11" xfId="37" applyNumberFormat="1" applyFont="1" applyFill="1" applyBorder="1" applyAlignment="1">
      <alignment vertical="center" wrapText="1"/>
      <protection/>
    </xf>
    <xf numFmtId="176" fontId="3" fillId="24" borderId="10" xfId="40" applyNumberFormat="1" applyFont="1" applyFill="1" applyBorder="1" applyAlignment="1" applyProtection="1">
      <alignment horizontal="center" vertical="center"/>
      <protection/>
    </xf>
    <xf numFmtId="178" fontId="3" fillId="24" borderId="10" xfId="37" applyNumberFormat="1" applyFont="1" applyFill="1" applyBorder="1" applyAlignment="1">
      <alignment vertical="center"/>
      <protection/>
    </xf>
    <xf numFmtId="179" fontId="3" fillId="24" borderId="10" xfId="40" applyNumberFormat="1" applyFont="1" applyFill="1" applyBorder="1" applyAlignment="1" applyProtection="1">
      <alignment horizontal="center" vertical="center"/>
      <protection/>
    </xf>
    <xf numFmtId="178" fontId="3" fillId="24" borderId="10" xfId="37" applyNumberFormat="1" applyFont="1" applyFill="1" applyBorder="1" applyAlignment="1">
      <alignment horizontal="center" vertical="center" wrapText="1"/>
      <protection/>
    </xf>
    <xf numFmtId="0" fontId="4" fillId="24" borderId="10" xfId="37" applyFont="1" applyFill="1" applyBorder="1" applyAlignment="1">
      <alignment horizontal="center" vertical="center" wrapText="1"/>
      <protection/>
    </xf>
    <xf numFmtId="179" fontId="3" fillId="24" borderId="12" xfId="40" applyNumberFormat="1" applyFont="1" applyFill="1" applyBorder="1" applyAlignment="1" applyProtection="1">
      <alignment horizontal="center" vertical="center"/>
      <protection/>
    </xf>
    <xf numFmtId="176" fontId="3" fillId="24" borderId="10" xfId="37" applyNumberFormat="1" applyFont="1" applyFill="1" applyBorder="1" applyAlignment="1">
      <alignment horizontal="center" vertical="center" wrapText="1"/>
      <protection/>
    </xf>
    <xf numFmtId="176" fontId="4" fillId="24" borderId="12" xfId="37" applyNumberFormat="1" applyFont="1" applyFill="1" applyBorder="1" applyAlignment="1">
      <alignment horizontal="center" vertical="center" wrapText="1"/>
      <protection/>
    </xf>
    <xf numFmtId="176" fontId="9" fillId="24" borderId="10" xfId="0" applyNumberFormat="1" applyFont="1" applyFill="1" applyBorder="1" applyAlignment="1">
      <alignment horizontal="center" vertical="center"/>
    </xf>
    <xf numFmtId="178" fontId="3" fillId="24" borderId="10" xfId="37" applyNumberFormat="1" applyFont="1" applyFill="1" applyBorder="1" applyAlignment="1">
      <alignment horizontal="center" vertical="center"/>
      <protection/>
    </xf>
    <xf numFmtId="179" fontId="3" fillId="24" borderId="14" xfId="40" applyNumberFormat="1" applyFont="1" applyFill="1" applyBorder="1" applyAlignment="1" applyProtection="1">
      <alignment horizontal="center" vertical="center"/>
      <protection/>
    </xf>
    <xf numFmtId="176" fontId="4" fillId="24" borderId="14" xfId="37" applyNumberFormat="1" applyFont="1" applyFill="1" applyBorder="1" applyAlignment="1">
      <alignment horizontal="center" vertical="center" wrapText="1"/>
      <protection/>
    </xf>
    <xf numFmtId="178" fontId="3" fillId="24" borderId="10" xfId="37" applyNumberFormat="1" applyFont="1" applyFill="1" applyBorder="1" applyAlignment="1">
      <alignment horizontal="center" vertical="center"/>
      <protection/>
    </xf>
    <xf numFmtId="178" fontId="3" fillId="24" borderId="10" xfId="40" applyNumberFormat="1" applyFont="1" applyFill="1" applyBorder="1" applyAlignment="1" applyProtection="1">
      <alignment horizontal="center" vertical="center"/>
      <protection/>
    </xf>
    <xf numFmtId="178" fontId="8" fillId="24" borderId="10" xfId="37" applyNumberFormat="1" applyFont="1" applyFill="1" applyBorder="1" applyAlignment="1">
      <alignment horizontal="center" vertical="center" wrapText="1"/>
      <protection/>
    </xf>
    <xf numFmtId="178" fontId="2" fillId="24" borderId="10" xfId="37" applyNumberFormat="1" applyFont="1" applyFill="1" applyBorder="1" applyAlignment="1">
      <alignment horizontal="center" vertical="center"/>
      <protection/>
    </xf>
    <xf numFmtId="178" fontId="37" fillId="24" borderId="10" xfId="40" applyNumberFormat="1" applyFont="1" applyFill="1" applyBorder="1" applyAlignment="1" applyProtection="1">
      <alignment horizontal="center" vertical="center"/>
      <protection/>
    </xf>
    <xf numFmtId="0" fontId="4" fillId="24" borderId="10" xfId="37" applyFont="1" applyFill="1" applyBorder="1" applyAlignment="1">
      <alignment vertical="center"/>
      <protection/>
    </xf>
    <xf numFmtId="0" fontId="4" fillId="24" borderId="10" xfId="37" applyFont="1" applyFill="1" applyBorder="1" applyAlignment="1">
      <alignment horizontal="center" vertical="center" wrapText="1"/>
      <protection/>
    </xf>
    <xf numFmtId="178" fontId="3" fillId="24" borderId="10" xfId="40" applyNumberFormat="1" applyFont="1" applyFill="1" applyBorder="1" applyAlignment="1" applyProtection="1">
      <alignment horizontal="center" vertical="center"/>
      <protection/>
    </xf>
    <xf numFmtId="178" fontId="3" fillId="24" borderId="10" xfId="37" applyNumberFormat="1" applyFont="1" applyFill="1" applyBorder="1" applyAlignment="1">
      <alignment horizontal="center" vertical="center" wrapText="1"/>
      <protection/>
    </xf>
    <xf numFmtId="176" fontId="13" fillId="0" borderId="0" xfId="37" applyNumberFormat="1" applyFont="1" applyFill="1" applyAlignment="1">
      <alignment horizontal="center" vertical="center"/>
      <protection/>
    </xf>
    <xf numFmtId="176" fontId="7" fillId="0" borderId="0" xfId="37" applyNumberFormat="1" applyFont="1" applyFill="1" applyAlignment="1">
      <alignment horizontal="center" vertical="center" wrapText="1"/>
      <protection/>
    </xf>
    <xf numFmtId="176" fontId="4" fillId="0" borderId="0" xfId="37" applyNumberFormat="1" applyFont="1" applyFill="1" applyAlignment="1">
      <alignment vertical="center" wrapText="1"/>
      <protection/>
    </xf>
    <xf numFmtId="176" fontId="4" fillId="0" borderId="0" xfId="37" applyNumberFormat="1" applyFont="1" applyFill="1" applyAlignment="1">
      <alignment horizontal="center" vertical="center" wrapText="1"/>
      <protection/>
    </xf>
    <xf numFmtId="0" fontId="7" fillId="24" borderId="10" xfId="37" applyFont="1" applyFill="1" applyBorder="1" applyAlignment="1">
      <alignment horizontal="center" vertical="center" wrapText="1"/>
      <protection/>
    </xf>
    <xf numFmtId="0" fontId="7" fillId="24" borderId="10" xfId="37" applyFont="1" applyFill="1" applyBorder="1" applyAlignment="1">
      <alignment horizontal="center" vertical="center"/>
      <protection/>
    </xf>
    <xf numFmtId="0" fontId="7" fillId="24" borderId="10" xfId="37" applyFont="1" applyFill="1" applyBorder="1" applyAlignment="1">
      <alignment horizontal="center" vertical="center" wrapText="1"/>
      <protection/>
    </xf>
    <xf numFmtId="177" fontId="37" fillId="24" borderId="10" xfId="0" applyNumberFormat="1" applyFont="1" applyFill="1" applyBorder="1" applyAlignment="1">
      <alignment horizontal="center"/>
    </xf>
    <xf numFmtId="178" fontId="37" fillId="24" borderId="10" xfId="0" applyNumberFormat="1" applyFont="1" applyFill="1" applyBorder="1" applyAlignment="1">
      <alignment horizontal="center"/>
    </xf>
    <xf numFmtId="176" fontId="7" fillId="24" borderId="10" xfId="37" applyNumberFormat="1" applyFont="1" applyFill="1" applyBorder="1" applyAlignment="1">
      <alignment horizontal="center" vertical="center"/>
      <protection/>
    </xf>
    <xf numFmtId="177" fontId="7" fillId="24" borderId="10" xfId="37" applyNumberFormat="1" applyFont="1" applyFill="1" applyBorder="1" applyAlignment="1">
      <alignment horizontal="center" vertical="center"/>
      <protection/>
    </xf>
    <xf numFmtId="178" fontId="7" fillId="24" borderId="10" xfId="37" applyNumberFormat="1" applyFont="1" applyFill="1" applyBorder="1" applyAlignment="1">
      <alignment horizontal="center" vertical="center"/>
      <protection/>
    </xf>
    <xf numFmtId="0" fontId="2" fillId="24" borderId="10" xfId="37" applyFont="1" applyFill="1" applyBorder="1" applyAlignment="1">
      <alignment horizontal="center" vertical="center" wrapText="1"/>
      <protection/>
    </xf>
    <xf numFmtId="0" fontId="40" fillId="24" borderId="10" xfId="0" applyFont="1" applyFill="1" applyBorder="1" applyAlignment="1">
      <alignment horizontal="left" vertical="center"/>
    </xf>
    <xf numFmtId="0" fontId="2" fillId="24" borderId="10" xfId="37" applyFont="1" applyFill="1" applyBorder="1">
      <alignment vertical="center"/>
      <protection/>
    </xf>
    <xf numFmtId="0" fontId="38" fillId="24" borderId="10" xfId="0" applyFont="1" applyFill="1" applyBorder="1" applyAlignment="1">
      <alignment horizontal="left" vertical="center"/>
    </xf>
    <xf numFmtId="0" fontId="7" fillId="24" borderId="10" xfId="37" applyFont="1" applyFill="1" applyBorder="1" applyAlignment="1">
      <alignment horizontal="center" vertical="center" wrapText="1"/>
      <protection/>
    </xf>
    <xf numFmtId="0" fontId="7" fillId="24" borderId="10" xfId="37" applyFont="1" applyFill="1" applyBorder="1" applyAlignment="1">
      <alignment horizontal="center" vertical="center"/>
      <protection/>
    </xf>
    <xf numFmtId="177" fontId="3" fillId="24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177" fontId="3" fillId="24" borderId="10" xfId="0" applyNumberFormat="1" applyFont="1" applyFill="1" applyBorder="1" applyAlignment="1">
      <alignment horizontal="center" vertical="center"/>
    </xf>
    <xf numFmtId="177" fontId="3" fillId="24" borderId="10" xfId="0" applyNumberFormat="1" applyFont="1" applyFill="1" applyBorder="1" applyAlignment="1">
      <alignment horizontal="center" vertical="center"/>
    </xf>
    <xf numFmtId="178" fontId="3" fillId="24" borderId="10" xfId="0" applyNumberFormat="1" applyFont="1" applyFill="1" applyBorder="1" applyAlignment="1">
      <alignment horizontal="center" vertical="center"/>
    </xf>
    <xf numFmtId="178" fontId="41" fillId="24" borderId="10" xfId="0" applyNumberFormat="1" applyFont="1" applyFill="1" applyBorder="1" applyAlignment="1">
      <alignment horizontal="center" vertical="center" wrapText="1"/>
    </xf>
    <xf numFmtId="0" fontId="2" fillId="24" borderId="10" xfId="37" applyFont="1" applyFill="1" applyBorder="1" applyAlignment="1">
      <alignment horizontal="center" vertical="center" wrapText="1"/>
      <protection/>
    </xf>
    <xf numFmtId="178" fontId="3" fillId="24" borderId="10" xfId="37" applyNumberFormat="1" applyFont="1" applyFill="1" applyBorder="1" applyAlignment="1">
      <alignment horizontal="center" vertical="center"/>
      <protection/>
    </xf>
    <xf numFmtId="178" fontId="37" fillId="24" borderId="10" xfId="0" applyNumberFormat="1" applyFont="1" applyFill="1" applyBorder="1" applyAlignment="1">
      <alignment horizontal="center" vertical="center"/>
    </xf>
    <xf numFmtId="176" fontId="3" fillId="24" borderId="10" xfId="37" applyNumberFormat="1" applyFont="1" applyFill="1" applyBorder="1" applyAlignment="1">
      <alignment horizontal="center" vertical="center"/>
      <protection/>
    </xf>
    <xf numFmtId="176" fontId="8" fillId="24" borderId="10" xfId="37" applyNumberFormat="1" applyFont="1" applyFill="1" applyBorder="1" applyAlignment="1">
      <alignment horizontal="center" vertical="center"/>
      <protection/>
    </xf>
    <xf numFmtId="178" fontId="37" fillId="24" borderId="10" xfId="37" applyNumberFormat="1" applyFont="1" applyFill="1" applyBorder="1" applyAlignment="1">
      <alignment horizontal="center" vertical="center"/>
      <protection/>
    </xf>
    <xf numFmtId="178" fontId="8" fillId="24" borderId="10" xfId="37" applyNumberFormat="1" applyFont="1" applyFill="1" applyBorder="1" applyAlignment="1">
      <alignment horizontal="center" vertical="center"/>
      <protection/>
    </xf>
    <xf numFmtId="178" fontId="2" fillId="24" borderId="10" xfId="37" applyNumberFormat="1" applyFont="1" applyFill="1" applyBorder="1" applyAlignment="1">
      <alignment horizontal="center" vertical="center"/>
      <protection/>
    </xf>
    <xf numFmtId="177" fontId="3" fillId="24" borderId="10" xfId="40" applyNumberFormat="1" applyFont="1" applyFill="1" applyBorder="1" applyAlignment="1" applyProtection="1">
      <alignment horizontal="center" vertical="center"/>
      <protection/>
    </xf>
    <xf numFmtId="176" fontId="2" fillId="24" borderId="10" xfId="37" applyNumberFormat="1" applyFont="1" applyFill="1" applyBorder="1" applyAlignment="1">
      <alignment horizontal="center" vertical="center"/>
      <protection/>
    </xf>
    <xf numFmtId="178" fontId="8" fillId="24" borderId="10" xfId="37" applyNumberFormat="1" applyFont="1" applyFill="1" applyBorder="1" applyAlignment="1">
      <alignment horizontal="center" vertical="center"/>
      <protection/>
    </xf>
    <xf numFmtId="179" fontId="8" fillId="24" borderId="10" xfId="37" applyNumberFormat="1" applyFont="1" applyFill="1" applyBorder="1" applyAlignment="1">
      <alignment horizontal="center" vertical="center"/>
      <protection/>
    </xf>
    <xf numFmtId="179" fontId="7" fillId="0" borderId="10" xfId="37" applyNumberFormat="1" applyFont="1" applyFill="1" applyBorder="1" applyAlignment="1">
      <alignment horizontal="center" vertical="center"/>
      <protection/>
    </xf>
    <xf numFmtId="176" fontId="4" fillId="0" borderId="0" xfId="37" applyNumberFormat="1" applyFont="1" applyFill="1" applyAlignment="1">
      <alignment vertical="center"/>
      <protection/>
    </xf>
    <xf numFmtId="178" fontId="7" fillId="24" borderId="10" xfId="37" applyNumberFormat="1" applyFont="1" applyFill="1" applyBorder="1" applyAlignment="1">
      <alignment horizontal="center" vertical="center" wrapText="1"/>
      <protection/>
    </xf>
    <xf numFmtId="178" fontId="7" fillId="24" borderId="10" xfId="37" applyNumberFormat="1" applyFont="1" applyFill="1" applyBorder="1" applyAlignment="1">
      <alignment horizontal="center" vertical="center" wrapText="1"/>
      <protection/>
    </xf>
    <xf numFmtId="176" fontId="7" fillId="24" borderId="10" xfId="37" applyNumberFormat="1" applyFont="1" applyFill="1" applyBorder="1" applyAlignment="1">
      <alignment horizontal="center" vertical="center" wrapText="1"/>
      <protection/>
    </xf>
    <xf numFmtId="178" fontId="7" fillId="24" borderId="10" xfId="40" applyNumberFormat="1" applyFont="1" applyFill="1" applyBorder="1" applyAlignment="1" applyProtection="1">
      <alignment horizontal="center" vertical="center"/>
      <protection/>
    </xf>
    <xf numFmtId="178" fontId="2" fillId="24" borderId="10" xfId="37" applyNumberFormat="1" applyFont="1" applyFill="1" applyBorder="1" applyAlignment="1">
      <alignment horizontal="center" vertical="center" wrapText="1"/>
      <protection/>
    </xf>
    <xf numFmtId="176" fontId="2" fillId="24" borderId="10" xfId="37" applyNumberFormat="1" applyFont="1" applyFill="1" applyBorder="1" applyAlignment="1">
      <alignment horizontal="center" vertical="center" wrapText="1"/>
      <protection/>
    </xf>
    <xf numFmtId="178" fontId="2" fillId="24" borderId="10" xfId="40" applyNumberFormat="1" applyFont="1" applyFill="1" applyBorder="1" applyAlignment="1" applyProtection="1">
      <alignment horizontal="center" vertical="center"/>
      <protection/>
    </xf>
    <xf numFmtId="178" fontId="2" fillId="0" borderId="10" xfId="37" applyNumberFormat="1" applyFont="1" applyFill="1" applyBorder="1" applyAlignment="1">
      <alignment horizontal="center" vertical="center"/>
      <protection/>
    </xf>
    <xf numFmtId="176" fontId="2" fillId="0" borderId="10" xfId="37" applyNumberFormat="1" applyFont="1" applyFill="1" applyBorder="1" applyAlignment="1">
      <alignment horizontal="center" vertical="center" wrapText="1"/>
      <protection/>
    </xf>
    <xf numFmtId="176" fontId="2" fillId="0" borderId="10" xfId="0" applyNumberFormat="1" applyFont="1" applyFill="1" applyBorder="1" applyAlignment="1">
      <alignment horizontal="center" vertical="center" wrapText="1"/>
    </xf>
    <xf numFmtId="176" fontId="40" fillId="0" borderId="10" xfId="0" applyNumberFormat="1" applyFont="1" applyFill="1" applyBorder="1" applyAlignment="1">
      <alignment horizontal="center" vertical="center"/>
    </xf>
    <xf numFmtId="176" fontId="2" fillId="0" borderId="10" xfId="37" applyNumberFormat="1" applyFont="1" applyFill="1" applyBorder="1" applyAlignment="1">
      <alignment horizontal="center" vertical="center"/>
      <protection/>
    </xf>
    <xf numFmtId="176" fontId="2" fillId="24" borderId="10" xfId="37" applyNumberFormat="1" applyFont="1" applyFill="1" applyBorder="1" applyAlignment="1">
      <alignment horizontal="center" vertical="center"/>
      <protection/>
    </xf>
    <xf numFmtId="178" fontId="7" fillId="24" borderId="10" xfId="37" applyNumberFormat="1" applyFont="1" applyFill="1" applyBorder="1" applyAlignment="1">
      <alignment horizontal="center" vertical="center" wrapText="1"/>
      <protection/>
    </xf>
    <xf numFmtId="178" fontId="7" fillId="0" borderId="10" xfId="37" applyNumberFormat="1" applyFont="1" applyFill="1" applyBorder="1" applyAlignment="1">
      <alignment horizontal="center" vertical="center" wrapText="1"/>
      <protection/>
    </xf>
    <xf numFmtId="178" fontId="7" fillId="0" borderId="10" xfId="40" applyNumberFormat="1" applyFont="1" applyFill="1" applyBorder="1" applyAlignment="1" applyProtection="1">
      <alignment horizontal="center" vertical="center"/>
      <protection/>
    </xf>
    <xf numFmtId="176" fontId="3" fillId="24" borderId="10" xfId="0" applyNumberFormat="1" applyFont="1" applyFill="1" applyBorder="1" applyAlignment="1">
      <alignment horizontal="center" vertical="center" wrapText="1"/>
    </xf>
    <xf numFmtId="176" fontId="38" fillId="24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78" fontId="7" fillId="24" borderId="10" xfId="37" applyNumberFormat="1" applyFont="1" applyFill="1" applyBorder="1" applyAlignment="1">
      <alignment horizontal="center" vertical="center"/>
      <protection/>
    </xf>
    <xf numFmtId="0" fontId="7" fillId="0" borderId="10" xfId="37" applyFont="1" applyFill="1" applyBorder="1" applyAlignment="1">
      <alignment horizontal="center" vertical="center"/>
      <protection/>
    </xf>
    <xf numFmtId="176" fontId="42" fillId="24" borderId="10" xfId="0" applyNumberFormat="1" applyFont="1" applyFill="1" applyBorder="1" applyAlignment="1">
      <alignment horizontal="center" vertical="center" wrapText="1"/>
    </xf>
    <xf numFmtId="178" fontId="3" fillId="0" borderId="0" xfId="37" applyNumberFormat="1" applyFont="1" applyFill="1" applyAlignment="1">
      <alignment horizontal="left" vertical="center" wrapText="1"/>
      <protection/>
    </xf>
    <xf numFmtId="176" fontId="4" fillId="0" borderId="0" xfId="37" applyNumberFormat="1" applyFont="1" applyFill="1" applyAlignment="1">
      <alignment horizontal="left" vertical="center"/>
      <protection/>
    </xf>
    <xf numFmtId="0" fontId="14" fillId="0" borderId="0" xfId="37" applyFont="1" applyFill="1" applyAlignment="1">
      <alignment vertical="center" wrapText="1"/>
      <protection/>
    </xf>
    <xf numFmtId="0" fontId="6" fillId="0" borderId="0" xfId="37" applyFont="1" applyFill="1" applyAlignment="1">
      <alignment vertical="center" wrapText="1"/>
      <protection/>
    </xf>
    <xf numFmtId="178" fontId="8" fillId="24" borderId="10" xfId="37" applyNumberFormat="1" applyFont="1" applyFill="1" applyBorder="1" applyAlignment="1">
      <alignment horizontal="left" vertical="center" wrapText="1"/>
      <protection/>
    </xf>
    <xf numFmtId="176" fontId="4" fillId="0" borderId="10" xfId="37" applyNumberFormat="1" applyFont="1" applyFill="1" applyBorder="1" applyAlignment="1">
      <alignment horizontal="left" vertical="center" wrapText="1"/>
      <protection/>
    </xf>
    <xf numFmtId="178" fontId="7" fillId="24" borderId="15" xfId="40" applyNumberFormat="1" applyFont="1" applyFill="1" applyBorder="1" applyAlignment="1" applyProtection="1">
      <alignment horizontal="center" vertical="center"/>
      <protection/>
    </xf>
    <xf numFmtId="178" fontId="8" fillId="24" borderId="11" xfId="37" applyNumberFormat="1" applyFont="1" applyFill="1" applyBorder="1" applyAlignment="1">
      <alignment horizontal="left" vertical="center" wrapText="1"/>
      <protection/>
    </xf>
    <xf numFmtId="176" fontId="2" fillId="0" borderId="10" xfId="37" applyNumberFormat="1" applyFont="1" applyFill="1" applyBorder="1" applyAlignment="1">
      <alignment horizontal="left" vertical="center" wrapText="1"/>
      <protection/>
    </xf>
    <xf numFmtId="178" fontId="3" fillId="24" borderId="11" xfId="37" applyNumberFormat="1" applyFont="1" applyFill="1" applyBorder="1" applyAlignment="1">
      <alignment horizontal="left" vertical="center" wrapText="1"/>
      <protection/>
    </xf>
    <xf numFmtId="176" fontId="43" fillId="24" borderId="10" xfId="0" applyNumberFormat="1" applyFont="1" applyFill="1" applyBorder="1" applyAlignment="1">
      <alignment horizontal="center" vertical="center"/>
    </xf>
    <xf numFmtId="176" fontId="2" fillId="0" borderId="10" xfId="37" applyNumberFormat="1" applyFont="1" applyFill="1" applyBorder="1" applyAlignment="1">
      <alignment vertical="center" wrapText="1"/>
      <protection/>
    </xf>
    <xf numFmtId="0" fontId="7" fillId="0" borderId="10" xfId="0" applyFont="1" applyBorder="1" applyAlignment="1">
      <alignment horizontal="left" vertical="center" wrapText="1"/>
    </xf>
    <xf numFmtId="178" fontId="8" fillId="0" borderId="10" xfId="37" applyNumberFormat="1" applyFont="1" applyFill="1" applyBorder="1" applyAlignment="1">
      <alignment horizontal="left" vertical="center" wrapText="1"/>
      <protection/>
    </xf>
    <xf numFmtId="176" fontId="2" fillId="0" borderId="10" xfId="37" applyNumberFormat="1" applyFont="1" applyFill="1" applyBorder="1" applyAlignment="1">
      <alignment horizontal="left" vertical="center"/>
      <protection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7500万元中央特大防汛补助费安排建议测算表" xfId="37"/>
    <cellStyle name="60% - 强调文字颜色 4" xfId="38"/>
    <cellStyle name="输出" xfId="39"/>
    <cellStyle name="常规_2012-1-1～2012-8-18县级汇总表（初）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view="pageBreakPreview" zoomScaleNormal="85" zoomScaleSheetLayoutView="100" workbookViewId="0" topLeftCell="A2">
      <pane ySplit="4" topLeftCell="A6" activePane="bottomLeft" state="frozen"/>
      <selection pane="bottomLeft" activeCell="J16" sqref="J16"/>
    </sheetView>
  </sheetViews>
  <sheetFormatPr defaultColWidth="9.00390625" defaultRowHeight="14.25"/>
  <cols>
    <col min="1" max="1" width="7.25390625" style="3" customWidth="1"/>
    <col min="2" max="2" width="20.25390625" style="158" customWidth="1"/>
    <col min="3" max="4" width="26.375" style="8" customWidth="1"/>
    <col min="5" max="5" width="30.375" style="297" hidden="1" customWidth="1"/>
    <col min="6" max="6" width="25.375" style="298" hidden="1" customWidth="1"/>
    <col min="7" max="8" width="9.00390625" style="2" customWidth="1"/>
    <col min="9" max="9" width="9.25390625" style="2" bestFit="1" customWidth="1"/>
    <col min="10" max="16384" width="9.00390625" style="2" customWidth="1"/>
  </cols>
  <sheetData>
    <row r="1" spans="1:6" s="2" customFormat="1" ht="12.75" customHeight="1" hidden="1">
      <c r="A1" s="3"/>
      <c r="B1" s="160" t="s">
        <v>0</v>
      </c>
      <c r="C1" s="8"/>
      <c r="D1" s="8"/>
      <c r="E1" s="297"/>
      <c r="F1" s="298"/>
    </row>
    <row r="2" spans="1:6" s="1" customFormat="1" ht="39.75" customHeight="1">
      <c r="A2" s="299" t="s">
        <v>1</v>
      </c>
      <c r="B2" s="15" t="s">
        <v>2</v>
      </c>
      <c r="C2" s="15"/>
      <c r="D2" s="15"/>
      <c r="E2" s="300"/>
      <c r="F2" s="300"/>
    </row>
    <row r="3" spans="1:6" s="2" customFormat="1" ht="24" customHeight="1">
      <c r="A3" s="162" t="s">
        <v>3</v>
      </c>
      <c r="B3" s="162" t="s">
        <v>4</v>
      </c>
      <c r="C3" s="23" t="s">
        <v>5</v>
      </c>
      <c r="D3" s="23"/>
      <c r="E3" s="23" t="s">
        <v>6</v>
      </c>
      <c r="F3" s="23" t="s">
        <v>7</v>
      </c>
    </row>
    <row r="4" spans="1:6" s="2" customFormat="1" ht="24" customHeight="1">
      <c r="A4" s="162"/>
      <c r="B4" s="162"/>
      <c r="C4" s="23" t="s">
        <v>8</v>
      </c>
      <c r="D4" s="23" t="s">
        <v>9</v>
      </c>
      <c r="E4" s="23"/>
      <c r="F4" s="23"/>
    </row>
    <row r="5" spans="1:6" s="2" customFormat="1" ht="12" customHeight="1" hidden="1">
      <c r="A5" s="163"/>
      <c r="B5" s="163" t="s">
        <v>10</v>
      </c>
      <c r="C5" s="211"/>
      <c r="D5" s="211"/>
      <c r="E5" s="301"/>
      <c r="F5" s="302"/>
    </row>
    <row r="6" spans="1:6" s="2" customFormat="1" ht="19.5" customHeight="1">
      <c r="A6" s="163" t="s">
        <v>11</v>
      </c>
      <c r="B6" s="163" t="s">
        <v>12</v>
      </c>
      <c r="C6" s="278">
        <f>'中央'!C4</f>
        <v>30</v>
      </c>
      <c r="D6" s="303"/>
      <c r="E6" s="304"/>
      <c r="F6" s="305" t="s">
        <v>13</v>
      </c>
    </row>
    <row r="7" spans="1:6" s="2" customFormat="1" ht="19.5" customHeight="1">
      <c r="A7" s="163" t="s">
        <v>14</v>
      </c>
      <c r="B7" s="163" t="s">
        <v>15</v>
      </c>
      <c r="C7" s="278">
        <f>'中央'!C5</f>
        <v>95</v>
      </c>
      <c r="D7" s="278">
        <f>'省级'!C3</f>
        <v>56</v>
      </c>
      <c r="E7" s="306" t="s">
        <v>16</v>
      </c>
      <c r="F7" s="305"/>
    </row>
    <row r="8" spans="1:6" s="2" customFormat="1" ht="19.5" customHeight="1">
      <c r="A8" s="279">
        <v>1</v>
      </c>
      <c r="B8" s="280" t="s">
        <v>17</v>
      </c>
      <c r="C8" s="281">
        <f>'中央'!C6</f>
        <v>87</v>
      </c>
      <c r="D8" s="281">
        <f>'省级'!C4</f>
        <v>52</v>
      </c>
      <c r="E8" s="306"/>
      <c r="F8" s="305"/>
    </row>
    <row r="9" spans="1:6" s="2" customFormat="1" ht="19.5" customHeight="1">
      <c r="A9" s="279">
        <v>2</v>
      </c>
      <c r="B9" s="280" t="s">
        <v>18</v>
      </c>
      <c r="C9" s="281">
        <f>'中央'!C7</f>
        <v>8</v>
      </c>
      <c r="D9" s="281">
        <f>'省级'!C5</f>
        <v>4</v>
      </c>
      <c r="E9" s="306"/>
      <c r="F9" s="305"/>
    </row>
    <row r="10" spans="1:6" s="2" customFormat="1" ht="19.5" customHeight="1">
      <c r="A10" s="163" t="s">
        <v>19</v>
      </c>
      <c r="B10" s="163" t="s">
        <v>20</v>
      </c>
      <c r="C10" s="278">
        <f>'中央'!C8</f>
        <v>454</v>
      </c>
      <c r="D10" s="278">
        <f>'省级'!C6</f>
        <v>89</v>
      </c>
      <c r="E10" s="304"/>
      <c r="F10" s="305"/>
    </row>
    <row r="11" spans="1:6" s="2" customFormat="1" ht="19.5" customHeight="1">
      <c r="A11" s="249">
        <v>1</v>
      </c>
      <c r="B11" s="175" t="s">
        <v>17</v>
      </c>
      <c r="C11" s="281">
        <f>'中央'!C9</f>
        <v>241</v>
      </c>
      <c r="D11" s="281">
        <f>'省级'!C7</f>
        <v>50</v>
      </c>
      <c r="E11" s="304"/>
      <c r="F11" s="305"/>
    </row>
    <row r="12" spans="1:6" s="2" customFormat="1" ht="19.5" customHeight="1">
      <c r="A12" s="249">
        <v>2</v>
      </c>
      <c r="B12" s="175" t="s">
        <v>21</v>
      </c>
      <c r="C12" s="281">
        <f>'中央'!C10</f>
        <v>18</v>
      </c>
      <c r="D12" s="281">
        <f>'省级'!C10</f>
        <v>8</v>
      </c>
      <c r="E12" s="304"/>
      <c r="F12" s="305"/>
    </row>
    <row r="13" spans="1:6" s="2" customFormat="1" ht="19.5" customHeight="1">
      <c r="A13" s="249">
        <v>3</v>
      </c>
      <c r="B13" s="175" t="s">
        <v>22</v>
      </c>
      <c r="C13" s="281">
        <f>'中央'!C11</f>
        <v>12</v>
      </c>
      <c r="D13" s="281">
        <f>'省级'!C8</f>
        <v>15</v>
      </c>
      <c r="E13" s="304"/>
      <c r="F13" s="305"/>
    </row>
    <row r="14" spans="1:6" s="2" customFormat="1" ht="19.5" customHeight="1">
      <c r="A14" s="249">
        <v>4</v>
      </c>
      <c r="B14" s="175" t="s">
        <v>23</v>
      </c>
      <c r="C14" s="281">
        <f>'中央'!C12</f>
        <v>68</v>
      </c>
      <c r="D14" s="281">
        <f>'省级'!C9</f>
        <v>9</v>
      </c>
      <c r="E14" s="304"/>
      <c r="F14" s="305"/>
    </row>
    <row r="15" spans="1:6" s="2" customFormat="1" ht="19.5" customHeight="1">
      <c r="A15" s="249">
        <v>5</v>
      </c>
      <c r="B15" s="175" t="s">
        <v>24</v>
      </c>
      <c r="C15" s="281">
        <f>'中央'!C13</f>
        <v>115</v>
      </c>
      <c r="D15" s="281">
        <f>'省级'!C11</f>
        <v>7</v>
      </c>
      <c r="E15" s="304"/>
      <c r="F15" s="305"/>
    </row>
    <row r="16" spans="1:6" s="2" customFormat="1" ht="19.5" customHeight="1">
      <c r="A16" s="163" t="s">
        <v>25</v>
      </c>
      <c r="B16" s="163" t="s">
        <v>26</v>
      </c>
      <c r="C16" s="278">
        <f>'中央'!C14</f>
        <v>565</v>
      </c>
      <c r="D16" s="278">
        <f>'省级'!C12</f>
        <v>84</v>
      </c>
      <c r="E16" s="304"/>
      <c r="F16" s="305"/>
    </row>
    <row r="17" spans="1:6" s="2" customFormat="1" ht="19.5" customHeight="1">
      <c r="A17" s="249">
        <v>1</v>
      </c>
      <c r="B17" s="175" t="s">
        <v>17</v>
      </c>
      <c r="C17" s="281">
        <f>'中央'!C15</f>
        <v>148</v>
      </c>
      <c r="D17" s="281">
        <f>'省级'!C13</f>
        <v>40</v>
      </c>
      <c r="E17" s="304"/>
      <c r="F17" s="305"/>
    </row>
    <row r="18" spans="1:6" s="2" customFormat="1" ht="19.5" customHeight="1">
      <c r="A18" s="249">
        <v>2</v>
      </c>
      <c r="B18" s="175" t="s">
        <v>27</v>
      </c>
      <c r="C18" s="281">
        <f>'中央'!C16</f>
        <v>163</v>
      </c>
      <c r="D18" s="281">
        <f>'省级'!C16</f>
        <v>13</v>
      </c>
      <c r="E18" s="304"/>
      <c r="F18" s="305"/>
    </row>
    <row r="19" spans="1:6" s="2" customFormat="1" ht="19.5" customHeight="1">
      <c r="A19" s="249">
        <v>3</v>
      </c>
      <c r="B19" s="175" t="s">
        <v>28</v>
      </c>
      <c r="C19" s="281">
        <f>'中央'!C17</f>
        <v>104</v>
      </c>
      <c r="D19" s="281">
        <f>'省级'!C15</f>
        <v>20</v>
      </c>
      <c r="E19" s="304"/>
      <c r="F19" s="305"/>
    </row>
    <row r="20" spans="1:6" s="2" customFormat="1" ht="19.5" customHeight="1">
      <c r="A20" s="249">
        <v>4</v>
      </c>
      <c r="B20" s="175" t="s">
        <v>29</v>
      </c>
      <c r="C20" s="281">
        <f>'中央'!C18</f>
        <v>150</v>
      </c>
      <c r="D20" s="281">
        <f>'省级'!C14</f>
        <v>11</v>
      </c>
      <c r="E20" s="304"/>
      <c r="F20" s="305"/>
    </row>
    <row r="21" spans="1:6" s="2" customFormat="1" ht="19.5" customHeight="1">
      <c r="A21" s="163" t="s">
        <v>30</v>
      </c>
      <c r="B21" s="163" t="s">
        <v>31</v>
      </c>
      <c r="C21" s="278">
        <f>'中央'!C19</f>
        <v>133</v>
      </c>
      <c r="D21" s="278">
        <f>'省级'!C17</f>
        <v>96</v>
      </c>
      <c r="E21" s="304"/>
      <c r="F21" s="305"/>
    </row>
    <row r="22" spans="1:6" s="2" customFormat="1" ht="19.5" customHeight="1">
      <c r="A22" s="279">
        <v>1</v>
      </c>
      <c r="B22" s="280" t="s">
        <v>17</v>
      </c>
      <c r="C22" s="281">
        <f>'中央'!C20</f>
        <v>35</v>
      </c>
      <c r="D22" s="281">
        <f>'省级'!C18</f>
        <v>39</v>
      </c>
      <c r="E22" s="304"/>
      <c r="F22" s="305"/>
    </row>
    <row r="23" spans="1:6" s="2" customFormat="1" ht="19.5" customHeight="1">
      <c r="A23" s="279">
        <v>2</v>
      </c>
      <c r="B23" s="280" t="s">
        <v>32</v>
      </c>
      <c r="C23" s="303"/>
      <c r="D23" s="281">
        <f>'省级'!C19</f>
        <v>14</v>
      </c>
      <c r="E23" s="304"/>
      <c r="F23" s="305"/>
    </row>
    <row r="24" spans="1:6" s="2" customFormat="1" ht="19.5" customHeight="1">
      <c r="A24" s="279">
        <v>3</v>
      </c>
      <c r="B24" s="280" t="s">
        <v>33</v>
      </c>
      <c r="C24" s="281">
        <f>'中央'!C22</f>
        <v>80</v>
      </c>
      <c r="D24" s="281">
        <f>'省级'!C20</f>
        <v>13</v>
      </c>
      <c r="E24" s="304"/>
      <c r="F24" s="305"/>
    </row>
    <row r="25" spans="1:6" s="2" customFormat="1" ht="19.5" customHeight="1">
      <c r="A25" s="279">
        <v>4</v>
      </c>
      <c r="B25" s="280" t="s">
        <v>34</v>
      </c>
      <c r="C25" s="281">
        <f>'中央'!C21</f>
        <v>18</v>
      </c>
      <c r="D25" s="281">
        <f>'省级'!C21</f>
        <v>17</v>
      </c>
      <c r="E25" s="304"/>
      <c r="F25" s="305"/>
    </row>
    <row r="26" spans="1:6" s="2" customFormat="1" ht="19.5" customHeight="1">
      <c r="A26" s="279">
        <v>5</v>
      </c>
      <c r="B26" s="280" t="s">
        <v>35</v>
      </c>
      <c r="C26" s="303"/>
      <c r="D26" s="281">
        <f>'省级'!C22</f>
        <v>13</v>
      </c>
      <c r="E26" s="304"/>
      <c r="F26" s="305"/>
    </row>
    <row r="27" spans="1:6" s="2" customFormat="1" ht="19.5" customHeight="1">
      <c r="A27" s="163" t="s">
        <v>36</v>
      </c>
      <c r="B27" s="163" t="s">
        <v>37</v>
      </c>
      <c r="C27" s="278">
        <f>'中央'!C23</f>
        <v>426</v>
      </c>
      <c r="D27" s="278">
        <f>'省级'!C23</f>
        <v>66</v>
      </c>
      <c r="E27" s="304"/>
      <c r="F27" s="305"/>
    </row>
    <row r="28" spans="1:6" s="2" customFormat="1" ht="19.5" customHeight="1">
      <c r="A28" s="249">
        <v>1</v>
      </c>
      <c r="B28" s="175" t="s">
        <v>17</v>
      </c>
      <c r="C28" s="281">
        <f>'中央'!C24</f>
        <v>291</v>
      </c>
      <c r="D28" s="281">
        <f>'省级'!C24</f>
        <v>51</v>
      </c>
      <c r="E28" s="304"/>
      <c r="F28" s="305"/>
    </row>
    <row r="29" spans="1:6" s="2" customFormat="1" ht="19.5" customHeight="1">
      <c r="A29" s="249">
        <v>2</v>
      </c>
      <c r="B29" s="175" t="s">
        <v>38</v>
      </c>
      <c r="C29" s="281">
        <f>'中央'!C25</f>
        <v>135</v>
      </c>
      <c r="D29" s="281">
        <f>'省级'!C25</f>
        <v>15</v>
      </c>
      <c r="E29" s="304"/>
      <c r="F29" s="305"/>
    </row>
    <row r="30" spans="1:6" s="2" customFormat="1" ht="19.5" customHeight="1">
      <c r="A30" s="163" t="s">
        <v>39</v>
      </c>
      <c r="B30" s="163" t="s">
        <v>40</v>
      </c>
      <c r="C30" s="278">
        <f>'中央'!C26</f>
        <v>247</v>
      </c>
      <c r="D30" s="278">
        <f>'省级'!C26</f>
        <v>45</v>
      </c>
      <c r="E30" s="304"/>
      <c r="F30" s="305"/>
    </row>
    <row r="31" spans="1:6" s="2" customFormat="1" ht="19.5" customHeight="1">
      <c r="A31" s="249">
        <v>1</v>
      </c>
      <c r="B31" s="175" t="s">
        <v>17</v>
      </c>
      <c r="C31" s="281">
        <f>'中央'!C27</f>
        <v>74</v>
      </c>
      <c r="D31" s="281">
        <f>'省级'!C27</f>
        <v>10</v>
      </c>
      <c r="E31" s="304"/>
      <c r="F31" s="305"/>
    </row>
    <row r="32" spans="1:6" s="2" customFormat="1" ht="19.5" customHeight="1">
      <c r="A32" s="249">
        <v>2</v>
      </c>
      <c r="B32" s="291" t="s">
        <v>41</v>
      </c>
      <c r="C32" s="281">
        <f>'中央'!C28</f>
        <v>38</v>
      </c>
      <c r="D32" s="281">
        <f>'省级'!C29</f>
        <v>10</v>
      </c>
      <c r="E32" s="304"/>
      <c r="F32" s="305"/>
    </row>
    <row r="33" spans="1:6" s="2" customFormat="1" ht="19.5" customHeight="1">
      <c r="A33" s="249">
        <v>3</v>
      </c>
      <c r="B33" s="291" t="s">
        <v>42</v>
      </c>
      <c r="C33" s="281">
        <f>'中央'!C29</f>
        <v>65</v>
      </c>
      <c r="D33" s="281">
        <f>'省级'!C30</f>
        <v>18</v>
      </c>
      <c r="E33" s="304"/>
      <c r="F33" s="305"/>
    </row>
    <row r="34" spans="1:6" s="2" customFormat="1" ht="19.5" customHeight="1">
      <c r="A34" s="249">
        <v>4</v>
      </c>
      <c r="B34" s="291" t="s">
        <v>43</v>
      </c>
      <c r="C34" s="281">
        <f>'中央'!C30</f>
        <v>70</v>
      </c>
      <c r="D34" s="281">
        <f>'省级'!C28</f>
        <v>7</v>
      </c>
      <c r="E34" s="304"/>
      <c r="F34" s="305"/>
    </row>
    <row r="35" spans="1:6" s="2" customFormat="1" ht="19.5" customHeight="1">
      <c r="A35" s="163" t="s">
        <v>44</v>
      </c>
      <c r="B35" s="163" t="s">
        <v>45</v>
      </c>
      <c r="C35" s="278">
        <f>'中央'!C31</f>
        <v>77</v>
      </c>
      <c r="D35" s="278">
        <f>'省级'!C31</f>
        <v>38</v>
      </c>
      <c r="E35" s="304"/>
      <c r="F35" s="305"/>
    </row>
    <row r="36" spans="1:6" s="2" customFormat="1" ht="19.5" customHeight="1">
      <c r="A36" s="279">
        <v>1</v>
      </c>
      <c r="B36" s="280" t="s">
        <v>17</v>
      </c>
      <c r="C36" s="281">
        <f>'中央'!C32</f>
        <v>59</v>
      </c>
      <c r="D36" s="281">
        <f>'省级'!C32</f>
        <v>24</v>
      </c>
      <c r="E36" s="304"/>
      <c r="F36" s="305"/>
    </row>
    <row r="37" spans="1:6" s="2" customFormat="1" ht="19.5" customHeight="1">
      <c r="A37" s="279">
        <v>2</v>
      </c>
      <c r="B37" s="280" t="s">
        <v>46</v>
      </c>
      <c r="C37" s="281">
        <f>'中央'!C33</f>
        <v>18</v>
      </c>
      <c r="D37" s="281">
        <f>'省级'!C33</f>
        <v>14</v>
      </c>
      <c r="E37" s="304"/>
      <c r="F37" s="305"/>
    </row>
    <row r="38" spans="1:6" s="2" customFormat="1" ht="19.5" customHeight="1">
      <c r="A38" s="163" t="s">
        <v>47</v>
      </c>
      <c r="B38" s="242" t="s">
        <v>48</v>
      </c>
      <c r="C38" s="303"/>
      <c r="D38" s="278">
        <f>'省级'!C34</f>
        <v>102</v>
      </c>
      <c r="E38" s="304"/>
      <c r="F38" s="305"/>
    </row>
    <row r="39" spans="1:6" s="2" customFormat="1" ht="19.5" customHeight="1">
      <c r="A39" s="279">
        <v>1</v>
      </c>
      <c r="B39" s="280" t="s">
        <v>17</v>
      </c>
      <c r="C39" s="303"/>
      <c r="D39" s="281">
        <f>'省级'!C35</f>
        <v>53</v>
      </c>
      <c r="E39" s="304"/>
      <c r="F39" s="305"/>
    </row>
    <row r="40" spans="1:6" s="2" customFormat="1" ht="19.5" customHeight="1">
      <c r="A40" s="279">
        <v>2</v>
      </c>
      <c r="B40" s="285" t="s">
        <v>49</v>
      </c>
      <c r="C40" s="303"/>
      <c r="D40" s="281">
        <f>'省级'!C36</f>
        <v>18</v>
      </c>
      <c r="E40" s="304"/>
      <c r="F40" s="305"/>
    </row>
    <row r="41" spans="1:6" s="2" customFormat="1" ht="19.5" customHeight="1">
      <c r="A41" s="279">
        <v>3</v>
      </c>
      <c r="B41" s="285" t="s">
        <v>50</v>
      </c>
      <c r="C41" s="303"/>
      <c r="D41" s="281">
        <f>'省级'!C37</f>
        <v>18</v>
      </c>
      <c r="E41" s="304"/>
      <c r="F41" s="305"/>
    </row>
    <row r="42" spans="1:6" s="2" customFormat="1" ht="19.5" customHeight="1">
      <c r="A42" s="279">
        <v>4</v>
      </c>
      <c r="B42" s="285" t="s">
        <v>51</v>
      </c>
      <c r="C42" s="303"/>
      <c r="D42" s="281">
        <f>'省级'!C38</f>
        <v>13</v>
      </c>
      <c r="E42" s="304"/>
      <c r="F42" s="305"/>
    </row>
    <row r="43" spans="1:6" s="2" customFormat="1" ht="19.5" customHeight="1">
      <c r="A43" s="163" t="s">
        <v>52</v>
      </c>
      <c r="B43" s="242" t="s">
        <v>53</v>
      </c>
      <c r="C43" s="278">
        <f>'中央'!C34</f>
        <v>120</v>
      </c>
      <c r="D43" s="278">
        <f>'省级'!C39</f>
        <v>93</v>
      </c>
      <c r="E43" s="304"/>
      <c r="F43" s="305"/>
    </row>
    <row r="44" spans="1:6" s="2" customFormat="1" ht="19.5" customHeight="1">
      <c r="A44" s="249">
        <v>1</v>
      </c>
      <c r="B44" s="280" t="s">
        <v>17</v>
      </c>
      <c r="C44" s="281">
        <f>'中央'!C35</f>
        <v>88</v>
      </c>
      <c r="D44" s="281">
        <f>'省级'!C40</f>
        <v>51</v>
      </c>
      <c r="E44" s="304"/>
      <c r="F44" s="305"/>
    </row>
    <row r="45" spans="1:6" s="2" customFormat="1" ht="19.5" customHeight="1">
      <c r="A45" s="249">
        <v>2</v>
      </c>
      <c r="B45" s="307" t="s">
        <v>54</v>
      </c>
      <c r="C45" s="281">
        <f>'中央'!C36</f>
        <v>16</v>
      </c>
      <c r="D45" s="281">
        <f>'省级'!C41</f>
        <v>23</v>
      </c>
      <c r="E45" s="304"/>
      <c r="F45" s="305"/>
    </row>
    <row r="46" spans="1:6" s="2" customFormat="1" ht="19.5" customHeight="1">
      <c r="A46" s="249">
        <v>3</v>
      </c>
      <c r="B46" s="307" t="s">
        <v>55</v>
      </c>
      <c r="C46" s="281">
        <f>'中央'!C37</f>
        <v>16</v>
      </c>
      <c r="D46" s="281">
        <f>'省级'!C42</f>
        <v>19</v>
      </c>
      <c r="E46" s="304"/>
      <c r="F46" s="305"/>
    </row>
    <row r="47" spans="1:6" s="2" customFormat="1" ht="19.5" customHeight="1">
      <c r="A47" s="163" t="s">
        <v>56</v>
      </c>
      <c r="B47" s="242" t="s">
        <v>57</v>
      </c>
      <c r="C47" s="278">
        <f>'中央'!C38</f>
        <v>514</v>
      </c>
      <c r="D47" s="278">
        <f>'省级'!C43</f>
        <v>88</v>
      </c>
      <c r="E47" s="304"/>
      <c r="F47" s="305"/>
    </row>
    <row r="48" spans="1:6" s="2" customFormat="1" ht="19.5" customHeight="1">
      <c r="A48" s="249">
        <v>1</v>
      </c>
      <c r="B48" s="307" t="s">
        <v>17</v>
      </c>
      <c r="C48" s="281">
        <f>'中央'!C39</f>
        <v>326</v>
      </c>
      <c r="D48" s="281">
        <f>'省级'!C44</f>
        <v>34</v>
      </c>
      <c r="E48" s="304"/>
      <c r="F48" s="305"/>
    </row>
    <row r="49" spans="1:6" s="2" customFormat="1" ht="19.5" customHeight="1">
      <c r="A49" s="249">
        <v>2</v>
      </c>
      <c r="B49" s="307" t="s">
        <v>58</v>
      </c>
      <c r="C49" s="281">
        <f>'中央'!C40</f>
        <v>33</v>
      </c>
      <c r="D49" s="281">
        <f>'省级'!C45</f>
        <v>13</v>
      </c>
      <c r="E49" s="304"/>
      <c r="F49" s="305"/>
    </row>
    <row r="50" spans="1:6" s="2" customFormat="1" ht="19.5" customHeight="1">
      <c r="A50" s="249">
        <v>3</v>
      </c>
      <c r="B50" s="307" t="s">
        <v>59</v>
      </c>
      <c r="C50" s="281">
        <f>'中央'!C41</f>
        <v>64</v>
      </c>
      <c r="D50" s="281">
        <f>'省级'!C46</f>
        <v>16</v>
      </c>
      <c r="E50" s="304"/>
      <c r="F50" s="305"/>
    </row>
    <row r="51" spans="1:6" s="2" customFormat="1" ht="19.5" customHeight="1">
      <c r="A51" s="249">
        <v>4</v>
      </c>
      <c r="B51" s="307" t="s">
        <v>60</v>
      </c>
      <c r="C51" s="281">
        <f>'中央'!C42</f>
        <v>32</v>
      </c>
      <c r="D51" s="281">
        <f>'省级'!C47</f>
        <v>11</v>
      </c>
      <c r="E51" s="304"/>
      <c r="F51" s="305"/>
    </row>
    <row r="52" spans="1:6" s="2" customFormat="1" ht="19.5" customHeight="1">
      <c r="A52" s="249">
        <v>5</v>
      </c>
      <c r="B52" s="307" t="s">
        <v>61</v>
      </c>
      <c r="C52" s="281">
        <f>'中央'!C43</f>
        <v>59</v>
      </c>
      <c r="D52" s="281">
        <f>'省级'!C48</f>
        <v>14</v>
      </c>
      <c r="E52" s="304"/>
      <c r="F52" s="305"/>
    </row>
    <row r="53" spans="1:6" s="2" customFormat="1" ht="19.5" customHeight="1">
      <c r="A53" s="163" t="s">
        <v>62</v>
      </c>
      <c r="B53" s="242" t="s">
        <v>63</v>
      </c>
      <c r="C53" s="278">
        <f>'中央'!C44</f>
        <v>545</v>
      </c>
      <c r="D53" s="278">
        <f>'省级'!C49</f>
        <v>72</v>
      </c>
      <c r="E53" s="304"/>
      <c r="F53" s="308"/>
    </row>
    <row r="54" spans="1:6" s="2" customFormat="1" ht="19.5" customHeight="1">
      <c r="A54" s="279">
        <v>1</v>
      </c>
      <c r="B54" s="280" t="s">
        <v>17</v>
      </c>
      <c r="C54" s="281">
        <f>'中央'!C45</f>
        <v>464</v>
      </c>
      <c r="D54" s="281">
        <f>'省级'!C50</f>
        <v>40</v>
      </c>
      <c r="E54" s="304"/>
      <c r="F54" s="308"/>
    </row>
    <row r="55" spans="1:6" s="2" customFormat="1" ht="19.5" customHeight="1">
      <c r="A55" s="279">
        <v>2</v>
      </c>
      <c r="B55" s="286" t="s">
        <v>64</v>
      </c>
      <c r="C55" s="281">
        <f>'中央'!C46</f>
        <v>14</v>
      </c>
      <c r="D55" s="281">
        <f>'省级'!C51</f>
        <v>6</v>
      </c>
      <c r="E55" s="304"/>
      <c r="F55" s="308"/>
    </row>
    <row r="56" spans="1:6" s="2" customFormat="1" ht="19.5" customHeight="1">
      <c r="A56" s="279">
        <v>3</v>
      </c>
      <c r="B56" s="285" t="s">
        <v>65</v>
      </c>
      <c r="C56" s="281">
        <f>'中央'!C47</f>
        <v>13</v>
      </c>
      <c r="D56" s="281">
        <f>'省级'!C52</f>
        <v>6</v>
      </c>
      <c r="E56" s="304"/>
      <c r="F56" s="308"/>
    </row>
    <row r="57" spans="1:6" s="2" customFormat="1" ht="19.5" customHeight="1">
      <c r="A57" s="279">
        <v>4</v>
      </c>
      <c r="B57" s="285" t="s">
        <v>66</v>
      </c>
      <c r="C57" s="281">
        <f>'中央'!C48</f>
        <v>54</v>
      </c>
      <c r="D57" s="281">
        <f>'省级'!C53</f>
        <v>20</v>
      </c>
      <c r="E57" s="304"/>
      <c r="F57" s="308"/>
    </row>
    <row r="58" spans="1:6" s="2" customFormat="1" ht="19.5" customHeight="1">
      <c r="A58" s="163" t="s">
        <v>67</v>
      </c>
      <c r="B58" s="242" t="s">
        <v>68</v>
      </c>
      <c r="C58" s="278">
        <f>'中央'!C49</f>
        <v>56</v>
      </c>
      <c r="D58" s="278">
        <f>'省级'!C54</f>
        <v>41</v>
      </c>
      <c r="E58" s="304"/>
      <c r="F58" s="305"/>
    </row>
    <row r="59" spans="1:6" s="2" customFormat="1" ht="19.5" customHeight="1">
      <c r="A59" s="249">
        <v>1</v>
      </c>
      <c r="B59" s="307" t="s">
        <v>17</v>
      </c>
      <c r="C59" s="281">
        <f>'中央'!C50</f>
        <v>23</v>
      </c>
      <c r="D59" s="281">
        <f>'省级'!C55</f>
        <v>23</v>
      </c>
      <c r="E59" s="304"/>
      <c r="F59" s="305"/>
    </row>
    <row r="60" spans="1:6" s="2" customFormat="1" ht="19.5" customHeight="1">
      <c r="A60" s="249">
        <v>2</v>
      </c>
      <c r="B60" s="307" t="s">
        <v>69</v>
      </c>
      <c r="C60" s="281">
        <f>'中央'!C51</f>
        <v>33</v>
      </c>
      <c r="D60" s="281">
        <f>'省级'!C56</f>
        <v>18</v>
      </c>
      <c r="E60" s="304"/>
      <c r="F60" s="305"/>
    </row>
    <row r="61" spans="1:6" s="2" customFormat="1" ht="19.5" customHeight="1">
      <c r="A61" s="163" t="s">
        <v>70</v>
      </c>
      <c r="B61" s="242" t="s">
        <v>71</v>
      </c>
      <c r="C61" s="303"/>
      <c r="D61" s="278">
        <f>'省级'!C57</f>
        <v>77</v>
      </c>
      <c r="E61" s="304"/>
      <c r="F61" s="305"/>
    </row>
    <row r="62" spans="1:6" s="2" customFormat="1" ht="19.5" customHeight="1">
      <c r="A62" s="279">
        <v>1</v>
      </c>
      <c r="B62" s="280" t="s">
        <v>17</v>
      </c>
      <c r="C62" s="303"/>
      <c r="D62" s="281">
        <f>'省级'!C58</f>
        <v>25</v>
      </c>
      <c r="E62" s="304"/>
      <c r="F62" s="305"/>
    </row>
    <row r="63" spans="1:6" s="2" customFormat="1" ht="19.5" customHeight="1">
      <c r="A63" s="279">
        <v>2</v>
      </c>
      <c r="B63" s="285" t="s">
        <v>72</v>
      </c>
      <c r="C63" s="303"/>
      <c r="D63" s="281">
        <f>'省级'!C59</f>
        <v>25</v>
      </c>
      <c r="E63" s="304"/>
      <c r="F63" s="305"/>
    </row>
    <row r="64" spans="1:6" s="2" customFormat="1" ht="19.5" customHeight="1">
      <c r="A64" s="279">
        <v>3</v>
      </c>
      <c r="B64" s="285" t="s">
        <v>73</v>
      </c>
      <c r="C64" s="303"/>
      <c r="D64" s="281">
        <f>'省级'!C60</f>
        <v>14</v>
      </c>
      <c r="E64" s="304"/>
      <c r="F64" s="305"/>
    </row>
    <row r="65" spans="1:6" s="2" customFormat="1" ht="19.5" customHeight="1">
      <c r="A65" s="279">
        <v>4</v>
      </c>
      <c r="B65" s="285" t="s">
        <v>74</v>
      </c>
      <c r="C65" s="303"/>
      <c r="D65" s="281">
        <f>'省级'!C61</f>
        <v>13</v>
      </c>
      <c r="E65" s="304"/>
      <c r="F65" s="305"/>
    </row>
    <row r="66" spans="1:6" s="2" customFormat="1" ht="19.5" customHeight="1">
      <c r="A66" s="163" t="s">
        <v>75</v>
      </c>
      <c r="B66" s="254" t="s">
        <v>76</v>
      </c>
      <c r="C66" s="278">
        <f>'中央'!C52</f>
        <v>138</v>
      </c>
      <c r="D66" s="278">
        <f>'省级'!C62</f>
        <v>53</v>
      </c>
      <c r="E66" s="304"/>
      <c r="F66" s="305"/>
    </row>
    <row r="67" spans="1:6" s="2" customFormat="1" ht="19.5" customHeight="1">
      <c r="A67" s="279">
        <v>1</v>
      </c>
      <c r="B67" s="280" t="s">
        <v>17</v>
      </c>
      <c r="C67" s="281">
        <f>'中央'!C53</f>
        <v>105</v>
      </c>
      <c r="D67" s="281">
        <f>'省级'!C63</f>
        <v>26</v>
      </c>
      <c r="E67" s="301"/>
      <c r="F67" s="305"/>
    </row>
    <row r="68" spans="1:6" s="2" customFormat="1" ht="19.5" customHeight="1">
      <c r="A68" s="279">
        <v>2</v>
      </c>
      <c r="B68" s="285" t="s">
        <v>77</v>
      </c>
      <c r="C68" s="281">
        <f>'中央'!C54</f>
        <v>21</v>
      </c>
      <c r="D68" s="281">
        <f>'省级'!C64</f>
        <v>17</v>
      </c>
      <c r="E68" s="301"/>
      <c r="F68" s="305"/>
    </row>
    <row r="69" spans="1:6" s="2" customFormat="1" ht="19.5" customHeight="1">
      <c r="A69" s="279">
        <v>3</v>
      </c>
      <c r="B69" s="285" t="s">
        <v>78</v>
      </c>
      <c r="C69" s="281">
        <f>'中央'!C55</f>
        <v>12</v>
      </c>
      <c r="D69" s="281">
        <f>'省级'!C65</f>
        <v>10</v>
      </c>
      <c r="E69" s="301"/>
      <c r="F69" s="305"/>
    </row>
    <row r="70" spans="1:6" s="2" customFormat="1" ht="24" customHeight="1">
      <c r="A70" s="295" t="s">
        <v>79</v>
      </c>
      <c r="B70" s="293" t="s">
        <v>80</v>
      </c>
      <c r="C70" s="278">
        <f>'中央'!C56</f>
        <v>200</v>
      </c>
      <c r="D70" s="303"/>
      <c r="E70" s="301"/>
      <c r="F70" s="309"/>
    </row>
    <row r="71" spans="1:6" s="2" customFormat="1" ht="24" customHeight="1">
      <c r="A71" s="295" t="s">
        <v>81</v>
      </c>
      <c r="B71" s="293" t="s">
        <v>82</v>
      </c>
      <c r="C71" s="278">
        <f>'中央'!C57</f>
        <v>150</v>
      </c>
      <c r="D71" s="303"/>
      <c r="E71" s="301"/>
      <c r="F71" s="309"/>
    </row>
    <row r="72" spans="1:6" s="2" customFormat="1" ht="24" customHeight="1">
      <c r="A72" s="162" t="s">
        <v>83</v>
      </c>
      <c r="B72" s="293" t="s">
        <v>84</v>
      </c>
      <c r="C72" s="278">
        <f>'中央'!C58</f>
        <v>100</v>
      </c>
      <c r="D72" s="303"/>
      <c r="E72" s="301"/>
      <c r="F72" s="309"/>
    </row>
    <row r="73" spans="1:6" s="2" customFormat="1" ht="24" customHeight="1">
      <c r="A73" s="295" t="s">
        <v>85</v>
      </c>
      <c r="B73" s="293" t="s">
        <v>86</v>
      </c>
      <c r="C73" s="278">
        <f>'中央'!C59</f>
        <v>50</v>
      </c>
      <c r="D73" s="303"/>
      <c r="E73" s="301"/>
      <c r="F73" s="309"/>
    </row>
    <row r="74" spans="1:6" s="2" customFormat="1" ht="30.75" customHeight="1">
      <c r="A74" s="295" t="s">
        <v>87</v>
      </c>
      <c r="B74" s="296" t="s">
        <v>88</v>
      </c>
      <c r="C74" s="278">
        <f>'中央'!C60</f>
        <v>20</v>
      </c>
      <c r="D74" s="303"/>
      <c r="E74" s="301"/>
      <c r="F74" s="309"/>
    </row>
    <row r="75" spans="1:6" s="2" customFormat="1" ht="30.75" customHeight="1">
      <c r="A75" s="295" t="s">
        <v>89</v>
      </c>
      <c r="B75" s="296" t="s">
        <v>90</v>
      </c>
      <c r="C75" s="278">
        <f>'中央'!C61</f>
        <v>20</v>
      </c>
      <c r="D75" s="303"/>
      <c r="E75" s="301"/>
      <c r="F75" s="309"/>
    </row>
    <row r="76" spans="1:6" s="2" customFormat="1" ht="30.75" customHeight="1">
      <c r="A76" s="295" t="s">
        <v>91</v>
      </c>
      <c r="B76" s="296" t="s">
        <v>92</v>
      </c>
      <c r="C76" s="278">
        <f>'中央'!C62</f>
        <v>20</v>
      </c>
      <c r="D76" s="303"/>
      <c r="E76" s="301"/>
      <c r="F76" s="309"/>
    </row>
    <row r="77" spans="1:6" s="2" customFormat="1" ht="30.75" customHeight="1">
      <c r="A77" s="295" t="s">
        <v>93</v>
      </c>
      <c r="B77" s="296" t="s">
        <v>94</v>
      </c>
      <c r="C77" s="278">
        <f>'中央'!C63</f>
        <v>20</v>
      </c>
      <c r="D77" s="303"/>
      <c r="E77" s="301"/>
      <c r="F77" s="309"/>
    </row>
    <row r="78" spans="1:6" s="2" customFormat="1" ht="30.75" customHeight="1">
      <c r="A78" s="295" t="s">
        <v>95</v>
      </c>
      <c r="B78" s="296" t="s">
        <v>96</v>
      </c>
      <c r="C78" s="278">
        <f>'中央'!C64</f>
        <v>20</v>
      </c>
      <c r="D78" s="303"/>
      <c r="E78" s="301"/>
      <c r="F78" s="309"/>
    </row>
    <row r="79" spans="1:6" s="2" customFormat="1" ht="22.5" customHeight="1">
      <c r="A79" s="110" t="s">
        <v>97</v>
      </c>
      <c r="B79" s="261"/>
      <c r="C79" s="290">
        <f>SUM(C6,C7,C10,C16,C21,C27,C30,C35,C38,C43,C47,C53,C58,C61,C66,C70,C71,C72,C73,C74,C75,C76,C77,,C78)</f>
        <v>4000</v>
      </c>
      <c r="D79" s="290">
        <f>SUM(D6,D7,D10,D16,D21,D27,D30,D35,D38,D43,D47,D53,D58,D61,D66)</f>
        <v>1000</v>
      </c>
      <c r="E79" s="310"/>
      <c r="F79" s="311"/>
    </row>
  </sheetData>
  <sheetProtection/>
  <mergeCells count="7">
    <mergeCell ref="B2:D2"/>
    <mergeCell ref="C3:D3"/>
    <mergeCell ref="A79:B79"/>
    <mergeCell ref="A3:A4"/>
    <mergeCell ref="B3:B4"/>
    <mergeCell ref="E3:E4"/>
    <mergeCell ref="F3:F4"/>
  </mergeCells>
  <printOptions horizontalCentered="1" verticalCentered="1"/>
  <pageMargins left="0.7513888888888889" right="0.7513888888888889" top="1" bottom="1" header="0.5" footer="0.5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zoomScaleSheetLayoutView="100" workbookViewId="0" topLeftCell="A37">
      <selection activeCell="J60" sqref="J60"/>
    </sheetView>
  </sheetViews>
  <sheetFormatPr defaultColWidth="8.75390625" defaultRowHeight="14.25"/>
  <sheetData>
    <row r="1" spans="1:3" ht="15">
      <c r="A1" s="162" t="s">
        <v>3</v>
      </c>
      <c r="B1" s="162" t="s">
        <v>4</v>
      </c>
      <c r="C1" s="23" t="s">
        <v>5</v>
      </c>
    </row>
    <row r="2" spans="1:3" ht="15">
      <c r="A2" s="162"/>
      <c r="B2" s="162"/>
      <c r="C2" s="23"/>
    </row>
    <row r="3" spans="1:3" ht="15">
      <c r="A3" s="163"/>
      <c r="B3" s="163" t="s">
        <v>10</v>
      </c>
      <c r="C3" s="278"/>
    </row>
    <row r="4" spans="1:3" ht="36">
      <c r="A4" s="163" t="s">
        <v>11</v>
      </c>
      <c r="B4" s="163" t="s">
        <v>12</v>
      </c>
      <c r="C4" s="278">
        <v>30</v>
      </c>
    </row>
    <row r="5" spans="1:3" ht="15">
      <c r="A5" s="163" t="s">
        <v>14</v>
      </c>
      <c r="B5" s="163" t="s">
        <v>15</v>
      </c>
      <c r="C5" s="278">
        <v>95</v>
      </c>
    </row>
    <row r="6" spans="1:3" ht="15">
      <c r="A6" s="249">
        <v>1</v>
      </c>
      <c r="B6" s="175" t="s">
        <v>17</v>
      </c>
      <c r="C6" s="281">
        <v>87</v>
      </c>
    </row>
    <row r="7" spans="1:3" ht="15">
      <c r="A7" s="249">
        <v>2</v>
      </c>
      <c r="B7" s="175" t="s">
        <v>18</v>
      </c>
      <c r="C7" s="281">
        <v>8</v>
      </c>
    </row>
    <row r="8" spans="1:3" ht="15">
      <c r="A8" s="163" t="s">
        <v>19</v>
      </c>
      <c r="B8" s="163" t="s">
        <v>20</v>
      </c>
      <c r="C8" s="278">
        <v>454</v>
      </c>
    </row>
    <row r="9" spans="1:3" ht="15">
      <c r="A9" s="249">
        <v>1</v>
      </c>
      <c r="B9" s="175" t="s">
        <v>17</v>
      </c>
      <c r="C9" s="281">
        <v>241</v>
      </c>
    </row>
    <row r="10" spans="1:3" ht="15">
      <c r="A10" s="249">
        <v>2</v>
      </c>
      <c r="B10" s="175" t="s">
        <v>21</v>
      </c>
      <c r="C10" s="281">
        <v>18</v>
      </c>
    </row>
    <row r="11" spans="1:3" ht="15">
      <c r="A11" s="249">
        <v>3</v>
      </c>
      <c r="B11" s="175" t="s">
        <v>22</v>
      </c>
      <c r="C11" s="281">
        <v>12</v>
      </c>
    </row>
    <row r="12" spans="1:3" ht="15">
      <c r="A12" s="249">
        <v>4</v>
      </c>
      <c r="B12" s="175" t="s">
        <v>23</v>
      </c>
      <c r="C12" s="281">
        <v>68</v>
      </c>
    </row>
    <row r="13" spans="1:3" ht="15">
      <c r="A13" s="249">
        <v>5</v>
      </c>
      <c r="B13" s="175" t="s">
        <v>24</v>
      </c>
      <c r="C13" s="281">
        <v>115</v>
      </c>
    </row>
    <row r="14" spans="1:3" ht="15">
      <c r="A14" s="163" t="s">
        <v>25</v>
      </c>
      <c r="B14" s="163" t="s">
        <v>26</v>
      </c>
      <c r="C14" s="278">
        <v>565</v>
      </c>
    </row>
    <row r="15" spans="1:3" ht="15">
      <c r="A15" s="249">
        <v>1</v>
      </c>
      <c r="B15" s="175" t="s">
        <v>17</v>
      </c>
      <c r="C15" s="281">
        <v>148</v>
      </c>
    </row>
    <row r="16" spans="1:3" ht="15">
      <c r="A16" s="249">
        <v>2</v>
      </c>
      <c r="B16" s="175" t="s">
        <v>27</v>
      </c>
      <c r="C16" s="281">
        <v>163</v>
      </c>
    </row>
    <row r="17" spans="1:3" ht="15">
      <c r="A17" s="249">
        <v>3</v>
      </c>
      <c r="B17" s="175" t="s">
        <v>28</v>
      </c>
      <c r="C17" s="281">
        <v>104</v>
      </c>
    </row>
    <row r="18" spans="1:3" ht="15">
      <c r="A18" s="249">
        <v>4</v>
      </c>
      <c r="B18" s="175" t="s">
        <v>29</v>
      </c>
      <c r="C18" s="281">
        <v>150</v>
      </c>
    </row>
    <row r="19" spans="1:3" ht="15">
      <c r="A19" s="163" t="s">
        <v>30</v>
      </c>
      <c r="B19" s="163" t="s">
        <v>31</v>
      </c>
      <c r="C19" s="278">
        <v>133</v>
      </c>
    </row>
    <row r="20" spans="1:3" ht="15">
      <c r="A20" s="249">
        <v>1</v>
      </c>
      <c r="B20" s="175" t="s">
        <v>17</v>
      </c>
      <c r="C20" s="281">
        <v>35</v>
      </c>
    </row>
    <row r="21" spans="1:3" ht="15">
      <c r="A21" s="249">
        <v>2</v>
      </c>
      <c r="B21" s="175" t="s">
        <v>34</v>
      </c>
      <c r="C21" s="281">
        <v>18</v>
      </c>
    </row>
    <row r="22" spans="1:3" ht="15">
      <c r="A22" s="249">
        <v>3</v>
      </c>
      <c r="B22" s="175" t="s">
        <v>33</v>
      </c>
      <c r="C22" s="281">
        <v>80</v>
      </c>
    </row>
    <row r="23" spans="1:3" ht="15">
      <c r="A23" s="163" t="s">
        <v>36</v>
      </c>
      <c r="B23" s="163" t="s">
        <v>37</v>
      </c>
      <c r="C23" s="278">
        <v>426</v>
      </c>
    </row>
    <row r="24" spans="1:3" ht="15">
      <c r="A24" s="249">
        <v>1</v>
      </c>
      <c r="B24" s="175" t="s">
        <v>17</v>
      </c>
      <c r="C24" s="281">
        <v>291</v>
      </c>
    </row>
    <row r="25" spans="1:3" ht="15">
      <c r="A25" s="249">
        <v>2</v>
      </c>
      <c r="B25" s="175" t="s">
        <v>38</v>
      </c>
      <c r="C25" s="281">
        <v>135</v>
      </c>
    </row>
    <row r="26" spans="1:3" ht="15">
      <c r="A26" s="163" t="s">
        <v>39</v>
      </c>
      <c r="B26" s="163" t="s">
        <v>40</v>
      </c>
      <c r="C26" s="278">
        <v>247</v>
      </c>
    </row>
    <row r="27" spans="1:3" ht="15">
      <c r="A27" s="249">
        <v>1</v>
      </c>
      <c r="B27" s="175" t="s">
        <v>17</v>
      </c>
      <c r="C27" s="281">
        <v>74</v>
      </c>
    </row>
    <row r="28" spans="1:3" ht="15">
      <c r="A28" s="249">
        <v>2</v>
      </c>
      <c r="B28" s="291" t="s">
        <v>41</v>
      </c>
      <c r="C28" s="281">
        <v>38</v>
      </c>
    </row>
    <row r="29" spans="1:3" ht="15">
      <c r="A29" s="249">
        <v>3</v>
      </c>
      <c r="B29" s="291" t="s">
        <v>42</v>
      </c>
      <c r="C29" s="281">
        <v>65</v>
      </c>
    </row>
    <row r="30" spans="1:3" ht="15">
      <c r="A30" s="249">
        <v>4</v>
      </c>
      <c r="B30" s="291" t="s">
        <v>43</v>
      </c>
      <c r="C30" s="281">
        <v>70</v>
      </c>
    </row>
    <row r="31" spans="1:3" ht="15">
      <c r="A31" s="163" t="s">
        <v>44</v>
      </c>
      <c r="B31" s="163" t="s">
        <v>45</v>
      </c>
      <c r="C31" s="278">
        <v>77</v>
      </c>
    </row>
    <row r="32" spans="1:3" ht="15">
      <c r="A32" s="249">
        <v>1</v>
      </c>
      <c r="B32" s="175" t="s">
        <v>17</v>
      </c>
      <c r="C32" s="281">
        <v>59</v>
      </c>
    </row>
    <row r="33" spans="1:3" ht="15">
      <c r="A33" s="249">
        <v>2</v>
      </c>
      <c r="B33" s="291" t="s">
        <v>46</v>
      </c>
      <c r="C33" s="281">
        <v>18</v>
      </c>
    </row>
    <row r="34" spans="1:3" ht="15">
      <c r="A34" s="163" t="s">
        <v>47</v>
      </c>
      <c r="B34" s="242" t="s">
        <v>53</v>
      </c>
      <c r="C34" s="278">
        <v>120</v>
      </c>
    </row>
    <row r="35" spans="1:3" ht="15">
      <c r="A35" s="249">
        <v>1</v>
      </c>
      <c r="B35" s="175" t="s">
        <v>17</v>
      </c>
      <c r="C35" s="281">
        <v>88</v>
      </c>
    </row>
    <row r="36" spans="1:3" ht="15">
      <c r="A36" s="249">
        <v>2</v>
      </c>
      <c r="B36" s="292" t="s">
        <v>54</v>
      </c>
      <c r="C36" s="281">
        <v>16</v>
      </c>
    </row>
    <row r="37" spans="1:3" ht="15">
      <c r="A37" s="249">
        <v>3</v>
      </c>
      <c r="B37" s="292" t="s">
        <v>55</v>
      </c>
      <c r="C37" s="281">
        <v>16</v>
      </c>
    </row>
    <row r="38" spans="1:3" ht="15">
      <c r="A38" s="163" t="s">
        <v>52</v>
      </c>
      <c r="B38" s="242" t="s">
        <v>57</v>
      </c>
      <c r="C38" s="278">
        <v>514</v>
      </c>
    </row>
    <row r="39" spans="1:3" ht="15">
      <c r="A39" s="249">
        <v>1</v>
      </c>
      <c r="B39" s="292" t="s">
        <v>17</v>
      </c>
      <c r="C39" s="281">
        <v>326</v>
      </c>
    </row>
    <row r="40" spans="1:3" ht="15">
      <c r="A40" s="249">
        <v>2</v>
      </c>
      <c r="B40" s="292" t="s">
        <v>58</v>
      </c>
      <c r="C40" s="281">
        <v>33</v>
      </c>
    </row>
    <row r="41" spans="1:3" ht="15">
      <c r="A41" s="249">
        <v>3</v>
      </c>
      <c r="B41" s="292" t="s">
        <v>59</v>
      </c>
      <c r="C41" s="281">
        <v>64</v>
      </c>
    </row>
    <row r="42" spans="1:3" ht="15">
      <c r="A42" s="249">
        <v>4</v>
      </c>
      <c r="B42" s="292" t="s">
        <v>60</v>
      </c>
      <c r="C42" s="281">
        <v>32</v>
      </c>
    </row>
    <row r="43" spans="1:3" ht="15">
      <c r="A43" s="249">
        <v>5</v>
      </c>
      <c r="B43" s="292" t="s">
        <v>61</v>
      </c>
      <c r="C43" s="281">
        <v>59</v>
      </c>
    </row>
    <row r="44" spans="1:3" ht="15">
      <c r="A44" s="163" t="s">
        <v>56</v>
      </c>
      <c r="B44" s="242" t="s">
        <v>63</v>
      </c>
      <c r="C44" s="278">
        <v>545</v>
      </c>
    </row>
    <row r="45" spans="1:3" ht="15">
      <c r="A45" s="249">
        <v>1</v>
      </c>
      <c r="B45" s="292" t="s">
        <v>17</v>
      </c>
      <c r="C45" s="281">
        <v>464</v>
      </c>
    </row>
    <row r="46" spans="1:3" ht="15">
      <c r="A46" s="249">
        <v>2</v>
      </c>
      <c r="B46" s="292" t="s">
        <v>64</v>
      </c>
      <c r="C46" s="281">
        <v>14</v>
      </c>
    </row>
    <row r="47" spans="1:3" ht="15">
      <c r="A47" s="249">
        <v>3</v>
      </c>
      <c r="B47" s="292" t="s">
        <v>65</v>
      </c>
      <c r="C47" s="281">
        <v>13</v>
      </c>
    </row>
    <row r="48" spans="1:3" ht="15">
      <c r="A48" s="249">
        <v>4</v>
      </c>
      <c r="B48" s="292" t="s">
        <v>66</v>
      </c>
      <c r="C48" s="281">
        <v>54</v>
      </c>
    </row>
    <row r="49" spans="1:3" ht="15">
      <c r="A49" s="163" t="s">
        <v>62</v>
      </c>
      <c r="B49" s="242" t="s">
        <v>68</v>
      </c>
      <c r="C49" s="278">
        <v>56</v>
      </c>
    </row>
    <row r="50" spans="1:3" ht="15">
      <c r="A50" s="249">
        <v>1</v>
      </c>
      <c r="B50" s="292" t="s">
        <v>17</v>
      </c>
      <c r="C50" s="281">
        <v>23</v>
      </c>
    </row>
    <row r="51" spans="1:3" ht="15">
      <c r="A51" s="249">
        <v>2</v>
      </c>
      <c r="B51" s="292" t="s">
        <v>69</v>
      </c>
      <c r="C51" s="281">
        <v>33</v>
      </c>
    </row>
    <row r="52" spans="1:3" ht="15">
      <c r="A52" s="241" t="s">
        <v>67</v>
      </c>
      <c r="B52" s="254" t="s">
        <v>76</v>
      </c>
      <c r="C52" s="278">
        <v>138</v>
      </c>
    </row>
    <row r="53" spans="1:3" ht="15">
      <c r="A53" s="249">
        <v>1</v>
      </c>
      <c r="B53" s="292" t="s">
        <v>17</v>
      </c>
      <c r="C53" s="281">
        <v>105</v>
      </c>
    </row>
    <row r="54" spans="1:3" ht="15">
      <c r="A54" s="249">
        <v>2</v>
      </c>
      <c r="B54" s="292" t="s">
        <v>77</v>
      </c>
      <c r="C54" s="281">
        <v>21</v>
      </c>
    </row>
    <row r="55" spans="1:3" ht="15">
      <c r="A55" s="249">
        <v>3</v>
      </c>
      <c r="B55" s="292" t="s">
        <v>78</v>
      </c>
      <c r="C55" s="281">
        <v>12</v>
      </c>
    </row>
    <row r="56" spans="1:3" ht="24">
      <c r="A56" s="162" t="s">
        <v>70</v>
      </c>
      <c r="B56" s="293" t="s">
        <v>80</v>
      </c>
      <c r="C56" s="294">
        <v>200</v>
      </c>
    </row>
    <row r="57" spans="1:3" ht="15">
      <c r="A57" s="162" t="s">
        <v>75</v>
      </c>
      <c r="B57" s="293" t="s">
        <v>82</v>
      </c>
      <c r="C57" s="294">
        <v>150</v>
      </c>
    </row>
    <row r="58" spans="1:3" ht="15">
      <c r="A58" s="162" t="s">
        <v>79</v>
      </c>
      <c r="B58" s="293" t="s">
        <v>84</v>
      </c>
      <c r="C58" s="294">
        <v>100</v>
      </c>
    </row>
    <row r="59" spans="1:3" ht="36">
      <c r="A59" s="295" t="s">
        <v>81</v>
      </c>
      <c r="B59" s="293" t="s">
        <v>86</v>
      </c>
      <c r="C59" s="294">
        <v>50</v>
      </c>
    </row>
    <row r="60" spans="1:3" ht="60">
      <c r="A60" s="295" t="s">
        <v>83</v>
      </c>
      <c r="B60" s="296" t="s">
        <v>88</v>
      </c>
      <c r="C60" s="294">
        <v>20</v>
      </c>
    </row>
    <row r="61" spans="1:3" ht="60">
      <c r="A61" s="295" t="s">
        <v>85</v>
      </c>
      <c r="B61" s="296" t="s">
        <v>90</v>
      </c>
      <c r="C61" s="294">
        <v>20</v>
      </c>
    </row>
    <row r="62" spans="1:3" ht="60">
      <c r="A62" s="295" t="s">
        <v>87</v>
      </c>
      <c r="B62" s="296" t="s">
        <v>92</v>
      </c>
      <c r="C62" s="294">
        <v>20</v>
      </c>
    </row>
    <row r="63" spans="1:3" ht="60">
      <c r="A63" s="295" t="s">
        <v>89</v>
      </c>
      <c r="B63" s="296" t="s">
        <v>94</v>
      </c>
      <c r="C63" s="294">
        <v>20</v>
      </c>
    </row>
    <row r="64" spans="1:3" ht="60">
      <c r="A64" s="295" t="s">
        <v>91</v>
      </c>
      <c r="B64" s="296" t="s">
        <v>96</v>
      </c>
      <c r="C64" s="294">
        <v>20</v>
      </c>
    </row>
    <row r="65" spans="1:3" ht="15">
      <c r="A65" s="110" t="s">
        <v>97</v>
      </c>
      <c r="B65" s="261"/>
      <c r="C65" s="290">
        <f>SUM(C4,C5,C8,C14,C19,C23,C26,C31,C34,C38,C44,C49,C52,C56,C57,C58,C59,C60,C61,C62,C63,C64)</f>
        <v>4000</v>
      </c>
    </row>
  </sheetData>
  <sheetProtection/>
  <mergeCells count="4">
    <mergeCell ref="A65:B65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66"/>
  <sheetViews>
    <sheetView zoomScaleSheetLayoutView="100" workbookViewId="0" topLeftCell="A43">
      <selection activeCell="J60" sqref="J60"/>
    </sheetView>
  </sheetViews>
  <sheetFormatPr defaultColWidth="8.75390625" defaultRowHeight="14.25"/>
  <sheetData>
    <row r="1" spans="1:3" ht="15">
      <c r="A1" s="275" t="s">
        <v>3</v>
      </c>
      <c r="B1" s="162" t="s">
        <v>4</v>
      </c>
      <c r="C1" s="23" t="s">
        <v>5</v>
      </c>
    </row>
    <row r="2" spans="1:3" ht="15">
      <c r="A2" s="275"/>
      <c r="B2" s="162"/>
      <c r="C2" s="23"/>
    </row>
    <row r="3" spans="1:3" ht="15">
      <c r="A3" s="276" t="s">
        <v>11</v>
      </c>
      <c r="B3" s="277" t="s">
        <v>15</v>
      </c>
      <c r="C3" s="278">
        <v>56</v>
      </c>
    </row>
    <row r="4" spans="1:3" ht="15">
      <c r="A4" s="279">
        <v>1</v>
      </c>
      <c r="B4" s="280" t="s">
        <v>17</v>
      </c>
      <c r="C4" s="281">
        <v>52</v>
      </c>
    </row>
    <row r="5" spans="1:3" ht="15">
      <c r="A5" s="279">
        <v>2</v>
      </c>
      <c r="B5" s="280" t="s">
        <v>18</v>
      </c>
      <c r="C5" s="281">
        <v>4</v>
      </c>
    </row>
    <row r="6" spans="1:3" ht="15">
      <c r="A6" s="276" t="s">
        <v>14</v>
      </c>
      <c r="B6" s="277" t="s">
        <v>20</v>
      </c>
      <c r="C6" s="278">
        <v>89</v>
      </c>
    </row>
    <row r="7" spans="1:3" ht="15">
      <c r="A7" s="279">
        <v>1</v>
      </c>
      <c r="B7" s="280" t="s">
        <v>17</v>
      </c>
      <c r="C7" s="281">
        <v>50</v>
      </c>
    </row>
    <row r="8" spans="1:3" ht="15">
      <c r="A8" s="279">
        <v>2</v>
      </c>
      <c r="B8" s="280" t="s">
        <v>22</v>
      </c>
      <c r="C8" s="282">
        <v>15</v>
      </c>
    </row>
    <row r="9" spans="1:3" ht="15">
      <c r="A9" s="279">
        <v>3</v>
      </c>
      <c r="B9" s="280" t="s">
        <v>23</v>
      </c>
      <c r="C9" s="282">
        <v>9</v>
      </c>
    </row>
    <row r="10" spans="1:3" ht="15">
      <c r="A10" s="279">
        <v>4</v>
      </c>
      <c r="B10" s="280" t="s">
        <v>21</v>
      </c>
      <c r="C10" s="282">
        <v>8</v>
      </c>
    </row>
    <row r="11" spans="1:3" ht="15">
      <c r="A11" s="279">
        <v>5</v>
      </c>
      <c r="B11" s="280" t="s">
        <v>24</v>
      </c>
      <c r="C11" s="282">
        <v>7</v>
      </c>
    </row>
    <row r="12" spans="1:3" ht="15">
      <c r="A12" s="276" t="s">
        <v>19</v>
      </c>
      <c r="B12" s="277" t="s">
        <v>26</v>
      </c>
      <c r="C12" s="278">
        <v>84</v>
      </c>
    </row>
    <row r="13" spans="1:3" ht="15">
      <c r="A13" s="279">
        <v>1</v>
      </c>
      <c r="B13" s="280" t="s">
        <v>17</v>
      </c>
      <c r="C13" s="281">
        <v>40</v>
      </c>
    </row>
    <row r="14" spans="1:3" ht="15">
      <c r="A14" s="279">
        <v>2</v>
      </c>
      <c r="B14" s="283" t="s">
        <v>29</v>
      </c>
      <c r="C14" s="282">
        <v>11</v>
      </c>
    </row>
    <row r="15" spans="1:3" ht="15">
      <c r="A15" s="279">
        <v>3</v>
      </c>
      <c r="B15" s="283" t="s">
        <v>28</v>
      </c>
      <c r="C15" s="282">
        <v>20</v>
      </c>
    </row>
    <row r="16" spans="1:3" ht="15">
      <c r="A16" s="279">
        <v>4</v>
      </c>
      <c r="B16" s="283" t="s">
        <v>27</v>
      </c>
      <c r="C16" s="282">
        <v>13</v>
      </c>
    </row>
    <row r="17" spans="1:3" ht="15">
      <c r="A17" s="276" t="s">
        <v>25</v>
      </c>
      <c r="B17" s="277" t="s">
        <v>31</v>
      </c>
      <c r="C17" s="278">
        <v>96</v>
      </c>
    </row>
    <row r="18" spans="1:3" ht="15">
      <c r="A18" s="279">
        <v>1</v>
      </c>
      <c r="B18" s="280" t="s">
        <v>17</v>
      </c>
      <c r="C18" s="281">
        <v>39</v>
      </c>
    </row>
    <row r="19" spans="1:3" ht="15">
      <c r="A19" s="279">
        <v>2</v>
      </c>
      <c r="B19" s="280" t="s">
        <v>32</v>
      </c>
      <c r="C19" s="282">
        <v>14</v>
      </c>
    </row>
    <row r="20" spans="1:3" ht="15">
      <c r="A20" s="279">
        <v>3</v>
      </c>
      <c r="B20" s="280" t="s">
        <v>33</v>
      </c>
      <c r="C20" s="282">
        <v>13</v>
      </c>
    </row>
    <row r="21" spans="1:3" ht="15">
      <c r="A21" s="279">
        <v>4</v>
      </c>
      <c r="B21" s="280" t="s">
        <v>34</v>
      </c>
      <c r="C21" s="282">
        <v>17</v>
      </c>
    </row>
    <row r="22" spans="1:3" ht="15">
      <c r="A22" s="279">
        <v>5</v>
      </c>
      <c r="B22" s="280" t="s">
        <v>35</v>
      </c>
      <c r="C22" s="282">
        <v>13</v>
      </c>
    </row>
    <row r="23" spans="1:3" ht="15">
      <c r="A23" s="276" t="s">
        <v>30</v>
      </c>
      <c r="B23" s="277" t="s">
        <v>37</v>
      </c>
      <c r="C23" s="278">
        <v>66</v>
      </c>
    </row>
    <row r="24" spans="1:3" ht="15">
      <c r="A24" s="279">
        <v>1</v>
      </c>
      <c r="B24" s="280" t="s">
        <v>17</v>
      </c>
      <c r="C24" s="282">
        <v>51</v>
      </c>
    </row>
    <row r="25" spans="1:3" ht="15">
      <c r="A25" s="279">
        <v>2</v>
      </c>
      <c r="B25" s="280" t="s">
        <v>38</v>
      </c>
      <c r="C25" s="282">
        <v>15</v>
      </c>
    </row>
    <row r="26" spans="1:3" ht="15">
      <c r="A26" s="276" t="s">
        <v>36</v>
      </c>
      <c r="B26" s="277" t="s">
        <v>40</v>
      </c>
      <c r="C26" s="278">
        <v>45</v>
      </c>
    </row>
    <row r="27" spans="1:3" ht="15">
      <c r="A27" s="279">
        <v>1</v>
      </c>
      <c r="B27" s="280" t="s">
        <v>17</v>
      </c>
      <c r="C27" s="281">
        <v>10</v>
      </c>
    </row>
    <row r="28" spans="1:3" ht="15">
      <c r="A28" s="279">
        <v>2</v>
      </c>
      <c r="B28" s="284" t="s">
        <v>43</v>
      </c>
      <c r="C28" s="282">
        <v>7</v>
      </c>
    </row>
    <row r="29" spans="1:3" ht="15">
      <c r="A29" s="279">
        <v>3</v>
      </c>
      <c r="B29" s="284" t="s">
        <v>41</v>
      </c>
      <c r="C29" s="282">
        <v>10</v>
      </c>
    </row>
    <row r="30" spans="1:3" ht="15">
      <c r="A30" s="279">
        <v>4</v>
      </c>
      <c r="B30" s="284" t="s">
        <v>42</v>
      </c>
      <c r="C30" s="282">
        <v>18</v>
      </c>
    </row>
    <row r="31" spans="1:3" ht="15">
      <c r="A31" s="276" t="s">
        <v>39</v>
      </c>
      <c r="B31" s="277" t="s">
        <v>45</v>
      </c>
      <c r="C31" s="278">
        <v>38</v>
      </c>
    </row>
    <row r="32" spans="1:3" ht="15">
      <c r="A32" s="279">
        <v>1</v>
      </c>
      <c r="B32" s="280" t="s">
        <v>17</v>
      </c>
      <c r="C32" s="281">
        <v>24</v>
      </c>
    </row>
    <row r="33" spans="1:3" ht="15">
      <c r="A33" s="279">
        <v>2</v>
      </c>
      <c r="B33" s="280" t="s">
        <v>46</v>
      </c>
      <c r="C33" s="281">
        <v>14</v>
      </c>
    </row>
    <row r="34" spans="1:3" ht="15">
      <c r="A34" s="276" t="s">
        <v>44</v>
      </c>
      <c r="B34" s="277" t="s">
        <v>98</v>
      </c>
      <c r="C34" s="278">
        <v>102</v>
      </c>
    </row>
    <row r="35" spans="1:3" ht="15">
      <c r="A35" s="279">
        <v>1</v>
      </c>
      <c r="B35" s="280" t="s">
        <v>17</v>
      </c>
      <c r="C35" s="281">
        <v>53</v>
      </c>
    </row>
    <row r="36" spans="1:3" ht="15">
      <c r="A36" s="279">
        <v>2</v>
      </c>
      <c r="B36" s="285" t="s">
        <v>49</v>
      </c>
      <c r="C36" s="282">
        <v>18</v>
      </c>
    </row>
    <row r="37" spans="1:3" ht="15">
      <c r="A37" s="279">
        <v>3</v>
      </c>
      <c r="B37" s="285" t="s">
        <v>50</v>
      </c>
      <c r="C37" s="282">
        <v>18</v>
      </c>
    </row>
    <row r="38" spans="1:3" ht="15">
      <c r="A38" s="279">
        <v>4</v>
      </c>
      <c r="B38" s="285" t="s">
        <v>51</v>
      </c>
      <c r="C38" s="282">
        <v>13</v>
      </c>
    </row>
    <row r="39" spans="1:3" ht="15">
      <c r="A39" s="276" t="s">
        <v>47</v>
      </c>
      <c r="B39" s="164" t="s">
        <v>53</v>
      </c>
      <c r="C39" s="278">
        <v>93</v>
      </c>
    </row>
    <row r="40" spans="1:3" ht="15">
      <c r="A40" s="279">
        <v>1</v>
      </c>
      <c r="B40" s="280" t="s">
        <v>17</v>
      </c>
      <c r="C40" s="281">
        <v>51</v>
      </c>
    </row>
    <row r="41" spans="1:3" ht="15">
      <c r="A41" s="279">
        <v>2</v>
      </c>
      <c r="B41" s="285" t="s">
        <v>54</v>
      </c>
      <c r="C41" s="282">
        <v>23</v>
      </c>
    </row>
    <row r="42" spans="1:3" ht="15">
      <c r="A42" s="279">
        <v>3</v>
      </c>
      <c r="B42" s="285" t="s">
        <v>55</v>
      </c>
      <c r="C42" s="282">
        <v>19</v>
      </c>
    </row>
    <row r="43" spans="1:3" ht="15">
      <c r="A43" s="276" t="s">
        <v>52</v>
      </c>
      <c r="B43" s="164" t="s">
        <v>57</v>
      </c>
      <c r="C43" s="278">
        <v>88</v>
      </c>
    </row>
    <row r="44" spans="1:3" ht="15">
      <c r="A44" s="279">
        <v>1</v>
      </c>
      <c r="B44" s="280" t="s">
        <v>17</v>
      </c>
      <c r="C44" s="281">
        <v>34</v>
      </c>
    </row>
    <row r="45" spans="1:3" ht="15">
      <c r="A45" s="279">
        <v>2</v>
      </c>
      <c r="B45" s="285" t="s">
        <v>58</v>
      </c>
      <c r="C45" s="282">
        <v>13</v>
      </c>
    </row>
    <row r="46" spans="1:3" ht="15">
      <c r="A46" s="279">
        <v>3</v>
      </c>
      <c r="B46" s="285" t="s">
        <v>59</v>
      </c>
      <c r="C46" s="282">
        <v>16</v>
      </c>
    </row>
    <row r="47" spans="1:3" ht="15">
      <c r="A47" s="279">
        <v>4</v>
      </c>
      <c r="B47" s="285" t="s">
        <v>60</v>
      </c>
      <c r="C47" s="282">
        <v>11</v>
      </c>
    </row>
    <row r="48" spans="1:3" ht="15">
      <c r="A48" s="279">
        <v>5</v>
      </c>
      <c r="B48" s="285" t="s">
        <v>61</v>
      </c>
      <c r="C48" s="282">
        <v>14</v>
      </c>
    </row>
    <row r="49" spans="1:3" ht="15">
      <c r="A49" s="276" t="s">
        <v>56</v>
      </c>
      <c r="B49" s="164" t="s">
        <v>63</v>
      </c>
      <c r="C49" s="278">
        <v>72</v>
      </c>
    </row>
    <row r="50" spans="1:3" ht="15">
      <c r="A50" s="279">
        <v>1</v>
      </c>
      <c r="B50" s="280" t="s">
        <v>17</v>
      </c>
      <c r="C50" s="281">
        <v>40</v>
      </c>
    </row>
    <row r="51" spans="1:3" ht="15">
      <c r="A51" s="279">
        <v>2</v>
      </c>
      <c r="B51" s="286" t="s">
        <v>64</v>
      </c>
      <c r="C51" s="282">
        <v>6</v>
      </c>
    </row>
    <row r="52" spans="1:3" ht="15">
      <c r="A52" s="279">
        <v>3</v>
      </c>
      <c r="B52" s="285" t="s">
        <v>65</v>
      </c>
      <c r="C52" s="282">
        <v>6</v>
      </c>
    </row>
    <row r="53" spans="1:3" ht="15">
      <c r="A53" s="279">
        <v>4</v>
      </c>
      <c r="B53" s="285" t="s">
        <v>66</v>
      </c>
      <c r="C53" s="282">
        <v>20</v>
      </c>
    </row>
    <row r="54" spans="1:3" ht="15">
      <c r="A54" s="276" t="s">
        <v>62</v>
      </c>
      <c r="B54" s="164" t="s">
        <v>68</v>
      </c>
      <c r="C54" s="278">
        <v>41</v>
      </c>
    </row>
    <row r="55" spans="1:3" ht="15">
      <c r="A55" s="279">
        <v>1</v>
      </c>
      <c r="B55" s="280" t="s">
        <v>17</v>
      </c>
      <c r="C55" s="281">
        <v>23</v>
      </c>
    </row>
    <row r="56" spans="1:3" ht="15">
      <c r="A56" s="279">
        <v>2</v>
      </c>
      <c r="B56" s="287" t="s">
        <v>69</v>
      </c>
      <c r="C56" s="281">
        <v>18</v>
      </c>
    </row>
    <row r="57" spans="1:3" ht="15">
      <c r="A57" s="276" t="s">
        <v>67</v>
      </c>
      <c r="B57" s="246" t="s">
        <v>99</v>
      </c>
      <c r="C57" s="278">
        <v>77</v>
      </c>
    </row>
    <row r="58" spans="1:3" ht="15">
      <c r="A58" s="279">
        <v>1</v>
      </c>
      <c r="B58" s="280" t="s">
        <v>17</v>
      </c>
      <c r="C58" s="281">
        <v>25</v>
      </c>
    </row>
    <row r="59" spans="1:3" ht="15">
      <c r="A59" s="279">
        <v>2</v>
      </c>
      <c r="B59" s="285" t="s">
        <v>72</v>
      </c>
      <c r="C59" s="282">
        <v>25</v>
      </c>
    </row>
    <row r="60" spans="1:3" ht="15">
      <c r="A60" s="279">
        <v>3</v>
      </c>
      <c r="B60" s="285" t="s">
        <v>73</v>
      </c>
      <c r="C60" s="282">
        <v>14</v>
      </c>
    </row>
    <row r="61" spans="1:3" ht="15">
      <c r="A61" s="279">
        <v>4</v>
      </c>
      <c r="B61" s="285" t="s">
        <v>74</v>
      </c>
      <c r="C61" s="282">
        <v>13</v>
      </c>
    </row>
    <row r="62" spans="1:3" ht="15">
      <c r="A62" s="288" t="s">
        <v>70</v>
      </c>
      <c r="B62" s="246" t="s">
        <v>76</v>
      </c>
      <c r="C62" s="278">
        <v>53</v>
      </c>
    </row>
    <row r="63" spans="1:3" ht="15">
      <c r="A63" s="279">
        <v>1</v>
      </c>
      <c r="B63" s="280" t="s">
        <v>17</v>
      </c>
      <c r="C63" s="281">
        <v>26</v>
      </c>
    </row>
    <row r="64" spans="1:3" ht="15">
      <c r="A64" s="279">
        <v>2</v>
      </c>
      <c r="B64" s="285" t="s">
        <v>77</v>
      </c>
      <c r="C64" s="282">
        <v>17</v>
      </c>
    </row>
    <row r="65" spans="1:3" ht="15">
      <c r="A65" s="279">
        <v>3</v>
      </c>
      <c r="B65" s="285" t="s">
        <v>78</v>
      </c>
      <c r="C65" s="282">
        <v>10</v>
      </c>
    </row>
    <row r="66" spans="1:3" ht="15">
      <c r="A66" s="289" t="s">
        <v>97</v>
      </c>
      <c r="B66" s="261"/>
      <c r="C66" s="290">
        <f>SUM(C3,C6,C12,C17,C23,C26,C31,C34,C39,C43,C49,C54,C57,C62,)</f>
        <v>1000</v>
      </c>
    </row>
  </sheetData>
  <sheetProtection/>
  <mergeCells count="4">
    <mergeCell ref="A66:B66"/>
    <mergeCell ref="A1:A2"/>
    <mergeCell ref="B1:B2"/>
    <mergeCell ref="C1:C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20"/>
  <sheetViews>
    <sheetView view="pageBreakPreview" zoomScale="115" zoomScaleNormal="120" zoomScaleSheetLayoutView="115" workbookViewId="0" topLeftCell="A1">
      <pane xSplit="2" ySplit="5" topLeftCell="C6" activePane="bottomRight" state="frozen"/>
      <selection pane="bottomRight" activeCell="T20" sqref="T20"/>
    </sheetView>
  </sheetViews>
  <sheetFormatPr defaultColWidth="9.00390625" defaultRowHeight="14.25"/>
  <cols>
    <col min="1" max="1" width="6.50390625" style="3" customWidth="1"/>
    <col min="2" max="2" width="7.00390625" style="158" customWidth="1"/>
    <col min="3" max="3" width="6.375" style="4" customWidth="1"/>
    <col min="4" max="5" width="9.50390625" style="5" customWidth="1"/>
    <col min="6" max="6" width="6.625" style="6" customWidth="1"/>
    <col min="7" max="7" width="9.00390625" style="5" customWidth="1"/>
    <col min="8" max="8" width="8.00390625" style="5" customWidth="1"/>
    <col min="9" max="9" width="7.50390625" style="7" customWidth="1"/>
    <col min="10" max="10" width="8.00390625" style="5" customWidth="1"/>
    <col min="11" max="11" width="9.00390625" style="4" customWidth="1"/>
    <col min="12" max="12" width="11.00390625" style="4" customWidth="1"/>
    <col min="13" max="13" width="9.75390625" style="8" customWidth="1"/>
    <col min="14" max="14" width="8.125" style="8" hidden="1" customWidth="1"/>
    <col min="15" max="15" width="9.75390625" style="9" hidden="1" customWidth="1"/>
    <col min="16" max="16" width="10.50390625" style="10" hidden="1" customWidth="1"/>
    <col min="17" max="17" width="12.375" style="159" customWidth="1"/>
    <col min="18" max="19" width="9.00390625" style="2" customWidth="1"/>
    <col min="20" max="20" width="9.25390625" style="2" bestFit="1" customWidth="1"/>
    <col min="21" max="16384" width="9.00390625" style="2" customWidth="1"/>
  </cols>
  <sheetData>
    <row r="1" spans="2:9" ht="12.75" customHeight="1" hidden="1">
      <c r="B1" s="160" t="s">
        <v>0</v>
      </c>
      <c r="C1" s="12">
        <v>20</v>
      </c>
      <c r="D1" s="13">
        <v>10</v>
      </c>
      <c r="E1" s="13">
        <v>10</v>
      </c>
      <c r="F1" s="14">
        <v>15</v>
      </c>
      <c r="G1" s="13">
        <v>10</v>
      </c>
      <c r="H1" s="5">
        <v>15</v>
      </c>
      <c r="I1" s="7">
        <v>20</v>
      </c>
    </row>
    <row r="2" spans="1:17" s="1" customFormat="1" ht="24" customHeight="1">
      <c r="A2" s="15" t="s">
        <v>100</v>
      </c>
      <c r="B2" s="161"/>
      <c r="C2" s="17"/>
      <c r="D2" s="18"/>
      <c r="E2" s="18"/>
      <c r="F2" s="19"/>
      <c r="G2" s="18"/>
      <c r="H2" s="18"/>
      <c r="I2" s="19"/>
      <c r="J2" s="18"/>
      <c r="K2" s="17"/>
      <c r="L2" s="17"/>
      <c r="M2" s="19"/>
      <c r="N2" s="19"/>
      <c r="O2" s="74"/>
      <c r="P2" s="75"/>
      <c r="Q2" s="237">
        <v>500</v>
      </c>
    </row>
    <row r="3" spans="1:17" ht="24" customHeight="1">
      <c r="A3" s="162" t="s">
        <v>3</v>
      </c>
      <c r="B3" s="162" t="s">
        <v>4</v>
      </c>
      <c r="C3" s="21" t="s">
        <v>101</v>
      </c>
      <c r="D3" s="22" t="s">
        <v>102</v>
      </c>
      <c r="E3" s="22" t="s">
        <v>103</v>
      </c>
      <c r="F3" s="23" t="s">
        <v>104</v>
      </c>
      <c r="G3" s="22" t="s">
        <v>105</v>
      </c>
      <c r="H3" s="22" t="s">
        <v>106</v>
      </c>
      <c r="I3" s="23" t="s">
        <v>107</v>
      </c>
      <c r="J3" s="208" t="s">
        <v>108</v>
      </c>
      <c r="K3" s="209" t="s">
        <v>109</v>
      </c>
      <c r="L3" s="209" t="s">
        <v>109</v>
      </c>
      <c r="M3" s="23" t="s">
        <v>110</v>
      </c>
      <c r="N3" s="23" t="s">
        <v>111</v>
      </c>
      <c r="O3" s="210"/>
      <c r="P3" s="162" t="s">
        <v>112</v>
      </c>
      <c r="Q3" s="238" t="s">
        <v>113</v>
      </c>
    </row>
    <row r="4" spans="1:17" ht="24" customHeight="1">
      <c r="A4" s="162"/>
      <c r="B4" s="162"/>
      <c r="C4" s="21"/>
      <c r="D4" s="22"/>
      <c r="E4" s="22"/>
      <c r="F4" s="23"/>
      <c r="G4" s="22"/>
      <c r="H4" s="22"/>
      <c r="I4" s="23"/>
      <c r="J4" s="208"/>
      <c r="K4" s="209"/>
      <c r="L4" s="209"/>
      <c r="M4" s="23"/>
      <c r="N4" s="23" t="s">
        <v>114</v>
      </c>
      <c r="O4" s="23" t="s">
        <v>115</v>
      </c>
      <c r="P4" s="162"/>
      <c r="Q4" s="238"/>
    </row>
    <row r="5" spans="1:17" ht="12" customHeight="1" hidden="1">
      <c r="A5" s="163"/>
      <c r="B5" s="163" t="s">
        <v>10</v>
      </c>
      <c r="C5" s="164">
        <f aca="true" t="shared" si="0" ref="C5:M5">SUM(C6,C16,C24,C33,C41,C48,C56,C58,C62,C69,C76,C82,C92,C100,C105,C111)</f>
        <v>5.649999999999999</v>
      </c>
      <c r="D5" s="165">
        <f t="shared" si="0"/>
        <v>221.40242197499998</v>
      </c>
      <c r="E5" s="165">
        <f t="shared" si="0"/>
        <v>124.50150000000001</v>
      </c>
      <c r="F5" s="166">
        <f t="shared" si="0"/>
        <v>50</v>
      </c>
      <c r="G5" s="165">
        <f t="shared" si="0"/>
        <v>58.4862445</v>
      </c>
      <c r="H5" s="165">
        <f t="shared" si="0"/>
        <v>2.01217</v>
      </c>
      <c r="I5" s="166">
        <f t="shared" si="0"/>
        <v>96770</v>
      </c>
      <c r="J5" s="165">
        <f t="shared" si="0"/>
        <v>1</v>
      </c>
      <c r="K5" s="165" t="e">
        <f t="shared" si="0"/>
        <v>#REF!</v>
      </c>
      <c r="L5" s="164" t="e">
        <f t="shared" si="0"/>
        <v>#REF!</v>
      </c>
      <c r="M5" s="166">
        <f t="shared" si="0"/>
        <v>2638</v>
      </c>
      <c r="N5" s="211"/>
      <c r="O5" s="212"/>
      <c r="P5" s="213"/>
      <c r="Q5" s="239">
        <f>SUM(Q16,Q24,Q41,Q48,Q56,Q58,Q62,Q69,Q76,Q82,Q92,Q100,Q105,Q111)</f>
        <v>500</v>
      </c>
    </row>
    <row r="6" spans="1:17" ht="12" customHeight="1">
      <c r="A6" s="163" t="s">
        <v>11</v>
      </c>
      <c r="B6" s="163" t="s">
        <v>116</v>
      </c>
      <c r="C6" s="167">
        <f aca="true" t="shared" si="1" ref="C6:I6">SUM(C7:C15)</f>
        <v>0.11999999999999997</v>
      </c>
      <c r="D6" s="168">
        <f t="shared" si="1"/>
        <v>1.3399999999999999</v>
      </c>
      <c r="E6" s="168">
        <f t="shared" si="1"/>
        <v>0.8625</v>
      </c>
      <c r="F6" s="98">
        <f t="shared" si="1"/>
        <v>0</v>
      </c>
      <c r="G6" s="168">
        <f t="shared" si="1"/>
        <v>0.32689999999999997</v>
      </c>
      <c r="H6" s="168">
        <f t="shared" si="1"/>
        <v>0.375</v>
      </c>
      <c r="I6" s="98">
        <f t="shared" si="1"/>
        <v>7566</v>
      </c>
      <c r="J6" s="168">
        <f>0.2*C6/$C$5+0.1*D6/$D$5+0.1*E6/$E$5+0.15*F6/$F$5+0.1*G6/$G$5+0.15*H6/$H$5+0.2*I6/$I$5</f>
        <v>0.04969669003207509</v>
      </c>
      <c r="K6" s="167" t="e">
        <f>SUM(K7:K15)</f>
        <v>#REF!</v>
      </c>
      <c r="L6" s="167">
        <v>31</v>
      </c>
      <c r="M6" s="214">
        <v>33</v>
      </c>
      <c r="N6" s="214">
        <v>32.5</v>
      </c>
      <c r="O6" s="215"/>
      <c r="P6" s="213"/>
      <c r="Q6" s="239"/>
    </row>
    <row r="7" spans="1:17" ht="15" customHeight="1" hidden="1">
      <c r="A7" s="162"/>
      <c r="B7" s="169" t="s">
        <v>117</v>
      </c>
      <c r="C7" s="71">
        <v>0.01</v>
      </c>
      <c r="D7" s="170">
        <v>0</v>
      </c>
      <c r="E7" s="170">
        <v>0</v>
      </c>
      <c r="F7" s="171">
        <v>0</v>
      </c>
      <c r="G7" s="170">
        <v>0</v>
      </c>
      <c r="H7" s="170">
        <v>0.375</v>
      </c>
      <c r="I7" s="171">
        <v>1028</v>
      </c>
      <c r="J7" s="95">
        <f>0.2*C7/$C$5+0.1*D7/$D$5+0.1*E7/$E$5+0.15*F7/$F$5+0.1*G7/$G$5+0.15*H7/$H$5+0.2*I7/$I$5</f>
        <v>0.03043350216848626</v>
      </c>
      <c r="K7" s="199" t="e">
        <f>#REF!*J7</f>
        <v>#REF!</v>
      </c>
      <c r="L7" s="216"/>
      <c r="M7" s="217"/>
      <c r="N7" s="218"/>
      <c r="O7" s="219" t="s">
        <v>118</v>
      </c>
      <c r="P7" s="220"/>
      <c r="Q7" s="240"/>
    </row>
    <row r="8" spans="1:17" ht="15" customHeight="1" hidden="1">
      <c r="A8" s="162"/>
      <c r="B8" s="169" t="s">
        <v>119</v>
      </c>
      <c r="C8" s="71">
        <v>0.02</v>
      </c>
      <c r="D8" s="172">
        <v>0</v>
      </c>
      <c r="E8" s="172">
        <v>0.031</v>
      </c>
      <c r="F8" s="173">
        <v>0</v>
      </c>
      <c r="G8" s="172">
        <v>0</v>
      </c>
      <c r="H8" s="172">
        <v>0</v>
      </c>
      <c r="I8" s="173">
        <v>1200</v>
      </c>
      <c r="J8" s="95">
        <f>0.2*C8/$C$5+0.1*D8/$D$5+0.1*E8/$E$5+0.15*F8/$F$5+0.1*G8/$G$5+0.15*H8/$H$5+0.2*I8/$I$5</f>
        <v>0.0032129713714956964</v>
      </c>
      <c r="K8" s="199" t="e">
        <f>#REF!*J8</f>
        <v>#REF!</v>
      </c>
      <c r="L8" s="216"/>
      <c r="M8" s="217"/>
      <c r="N8" s="218"/>
      <c r="O8" s="219"/>
      <c r="P8" s="220"/>
      <c r="Q8" s="240"/>
    </row>
    <row r="9" spans="1:17" s="157" customFormat="1" ht="33" customHeight="1">
      <c r="A9" s="174" t="s">
        <v>120</v>
      </c>
      <c r="B9" s="175" t="s">
        <v>121</v>
      </c>
      <c r="C9" s="176">
        <v>0.03</v>
      </c>
      <c r="D9" s="177">
        <v>1.14</v>
      </c>
      <c r="E9" s="177">
        <v>0.0625</v>
      </c>
      <c r="F9" s="177">
        <v>0</v>
      </c>
      <c r="G9" s="177">
        <v>0.0869</v>
      </c>
      <c r="H9" s="177">
        <v>0</v>
      </c>
      <c r="I9" s="177">
        <v>2835</v>
      </c>
      <c r="J9" s="199">
        <f>0.2*C9/$C$5+0.1*D9/$D$5+0.1*E9/$E$5+0.15*F9/$F$5+0.1*G9/$G$5+0.15*H9/$H$5+0.2*I9/$I$5</f>
        <v>0.007634882464050256</v>
      </c>
      <c r="K9" s="199" t="e">
        <f>#REF!*J9</f>
        <v>#REF!</v>
      </c>
      <c r="L9" s="199" t="e">
        <f>$L$6*K9/SUM($K$9:$K$10)</f>
        <v>#REF!</v>
      </c>
      <c r="M9" s="218">
        <v>23</v>
      </c>
      <c r="N9" s="221">
        <v>32.5</v>
      </c>
      <c r="O9" s="222"/>
      <c r="P9" s="223" t="s">
        <v>122</v>
      </c>
      <c r="Q9" s="240"/>
    </row>
    <row r="10" spans="1:17" s="157" customFormat="1" ht="33" customHeight="1">
      <c r="A10" s="178"/>
      <c r="B10" s="175" t="s">
        <v>123</v>
      </c>
      <c r="C10" s="176">
        <v>0.01</v>
      </c>
      <c r="D10" s="177">
        <v>0.2</v>
      </c>
      <c r="E10" s="177">
        <v>0.623</v>
      </c>
      <c r="F10" s="177">
        <v>0</v>
      </c>
      <c r="G10" s="177">
        <v>0.24</v>
      </c>
      <c r="H10" s="177">
        <v>0</v>
      </c>
      <c r="I10" s="224">
        <v>556</v>
      </c>
      <c r="J10" s="199">
        <f>0.2*C10/$C$5+0.1*D10/$D$5+0.1*E10/$E$5+0.15*F10/$F$5+0.1*G10/$G$5+0.15*H10/$H$5+0.2*I10/$I$5</f>
        <v>0.0025041804879534927</v>
      </c>
      <c r="K10" s="199" t="e">
        <f>#REF!*J10</f>
        <v>#REF!</v>
      </c>
      <c r="L10" s="199" t="e">
        <f>$L$6*K10/SUM($K$9:$K$10)</f>
        <v>#REF!</v>
      </c>
      <c r="M10" s="225">
        <v>10</v>
      </c>
      <c r="N10" s="226"/>
      <c r="O10" s="222"/>
      <c r="P10" s="227"/>
      <c r="Q10" s="240"/>
    </row>
    <row r="11" spans="1:17" ht="15" customHeight="1" hidden="1">
      <c r="A11" s="162"/>
      <c r="B11" s="169" t="s">
        <v>124</v>
      </c>
      <c r="C11" s="71">
        <v>0.01</v>
      </c>
      <c r="D11" s="172">
        <v>0</v>
      </c>
      <c r="E11" s="172">
        <v>0</v>
      </c>
      <c r="F11" s="173">
        <v>0</v>
      </c>
      <c r="G11" s="172">
        <v>0</v>
      </c>
      <c r="H11" s="172">
        <v>0</v>
      </c>
      <c r="I11" s="180">
        <v>0</v>
      </c>
      <c r="J11" s="95">
        <f>0.2*C11/$C$5+0.1*D11/$D$5+0.1*E11/$E$5+0.15*F11/$F$5+0.1*G11/$G$5+0.15*H11/$H$5+0.2*I11/$I$5</f>
        <v>0.00035398230088495587</v>
      </c>
      <c r="K11" s="199" t="e">
        <f>#REF!*J11</f>
        <v>#REF!</v>
      </c>
      <c r="L11" s="216"/>
      <c r="M11" s="217"/>
      <c r="N11" s="218"/>
      <c r="O11" s="219"/>
      <c r="P11" s="220"/>
      <c r="Q11" s="240"/>
    </row>
    <row r="12" spans="1:17" ht="15" customHeight="1" hidden="1">
      <c r="A12" s="162"/>
      <c r="B12" s="169" t="s">
        <v>125</v>
      </c>
      <c r="C12" s="71">
        <v>0.01</v>
      </c>
      <c r="D12" s="172">
        <v>0</v>
      </c>
      <c r="E12" s="172">
        <v>0</v>
      </c>
      <c r="F12" s="173">
        <v>0</v>
      </c>
      <c r="G12" s="172">
        <v>0</v>
      </c>
      <c r="H12" s="172">
        <v>0</v>
      </c>
      <c r="I12" s="171">
        <v>0</v>
      </c>
      <c r="J12" s="95">
        <f>0.2*C12/$C$5+0.1*D12/$D$5+0.1*E12/$E$5+0.15*F12/$F$5+0.1*G12/$G$5+0.15*H12/$H$5+0.2*I12/$I$5</f>
        <v>0.00035398230088495587</v>
      </c>
      <c r="K12" s="199" t="e">
        <f>#REF!*J12</f>
        <v>#REF!</v>
      </c>
      <c r="L12" s="216"/>
      <c r="M12" s="217"/>
      <c r="N12" s="218"/>
      <c r="O12" s="219"/>
      <c r="P12" s="220"/>
      <c r="Q12" s="240"/>
    </row>
    <row r="13" spans="1:17" ht="15" customHeight="1" hidden="1">
      <c r="A13" s="162"/>
      <c r="B13" s="169" t="s">
        <v>126</v>
      </c>
      <c r="C13" s="71">
        <v>0.01</v>
      </c>
      <c r="D13" s="172">
        <v>0</v>
      </c>
      <c r="E13" s="172">
        <v>0</v>
      </c>
      <c r="F13" s="173">
        <v>0</v>
      </c>
      <c r="G13" s="172">
        <v>0</v>
      </c>
      <c r="H13" s="172">
        <v>0</v>
      </c>
      <c r="I13" s="180">
        <v>0</v>
      </c>
      <c r="J13" s="95">
        <f>0.2*C13/$C$5+0.1*D13/$D$5+0.1*E13/$E$5+0.15*F13/$F$5+0.1*G13/$G$5+0.15*H13/$H$5+0.2*I13/$I$5</f>
        <v>0.00035398230088495587</v>
      </c>
      <c r="K13" s="199" t="e">
        <f>#REF!*J13</f>
        <v>#REF!</v>
      </c>
      <c r="L13" s="216"/>
      <c r="M13" s="217"/>
      <c r="N13" s="218"/>
      <c r="O13" s="219"/>
      <c r="P13" s="220"/>
      <c r="Q13" s="240"/>
    </row>
    <row r="14" spans="1:17" ht="15" customHeight="1" hidden="1">
      <c r="A14" s="162"/>
      <c r="B14" s="169" t="s">
        <v>127</v>
      </c>
      <c r="C14" s="71">
        <v>0.01</v>
      </c>
      <c r="D14" s="179">
        <v>0</v>
      </c>
      <c r="E14" s="179">
        <v>0.115</v>
      </c>
      <c r="F14" s="180">
        <v>0</v>
      </c>
      <c r="G14" s="179">
        <v>0</v>
      </c>
      <c r="H14" s="179">
        <v>0</v>
      </c>
      <c r="I14" s="180">
        <v>1947</v>
      </c>
      <c r="J14" s="95">
        <f>0.2*C14/$C$5+0.1*D14/$D$5+0.1*E14/$E$5+0.15*F14/$F$5+0.1*G14/$G$5+0.15*H14/$H$5+0.2*I14/$I$5</f>
        <v>0.004470325038147531</v>
      </c>
      <c r="K14" s="199" t="e">
        <f>#REF!*J14</f>
        <v>#REF!</v>
      </c>
      <c r="L14" s="216"/>
      <c r="M14" s="217"/>
      <c r="N14" s="218"/>
      <c r="O14" s="219"/>
      <c r="P14" s="220"/>
      <c r="Q14" s="240"/>
    </row>
    <row r="15" spans="1:17" ht="15" customHeight="1" hidden="1">
      <c r="A15" s="162"/>
      <c r="B15" s="169" t="s">
        <v>128</v>
      </c>
      <c r="C15" s="71">
        <v>0.01</v>
      </c>
      <c r="D15" s="181">
        <v>0</v>
      </c>
      <c r="E15" s="181">
        <v>0.031</v>
      </c>
      <c r="F15" s="182">
        <v>0</v>
      </c>
      <c r="G15" s="181">
        <v>0</v>
      </c>
      <c r="H15" s="181">
        <v>0</v>
      </c>
      <c r="I15" s="182">
        <v>0</v>
      </c>
      <c r="J15" s="95">
        <f>0.2*C15/$C$5+0.1*D15/$D$5+0.1*E15/$E$5+0.15*F15/$F$5+0.1*G15/$G$5+0.15*H15/$H$5+0.2*I15/$I$5</f>
        <v>0.0003788815992869832</v>
      </c>
      <c r="K15" s="199" t="e">
        <f>#REF!*J15</f>
        <v>#REF!</v>
      </c>
      <c r="L15" s="216"/>
      <c r="M15" s="217"/>
      <c r="N15" s="218"/>
      <c r="O15" s="219"/>
      <c r="P15" s="220"/>
      <c r="Q15" s="240"/>
    </row>
    <row r="16" spans="1:17" ht="12" customHeight="1">
      <c r="A16" s="163" t="s">
        <v>14</v>
      </c>
      <c r="B16" s="163" t="s">
        <v>15</v>
      </c>
      <c r="C16" s="167">
        <f aca="true" t="shared" si="2" ref="C16:I16">SUM(C17:C23)</f>
        <v>0.45</v>
      </c>
      <c r="D16" s="168">
        <f t="shared" si="2"/>
        <v>0</v>
      </c>
      <c r="E16" s="168">
        <f t="shared" si="2"/>
        <v>0</v>
      </c>
      <c r="F16" s="98">
        <f t="shared" si="2"/>
        <v>0</v>
      </c>
      <c r="G16" s="168">
        <f t="shared" si="2"/>
        <v>0</v>
      </c>
      <c r="H16" s="168">
        <f t="shared" si="2"/>
        <v>0</v>
      </c>
      <c r="I16" s="98">
        <f t="shared" si="2"/>
        <v>6936</v>
      </c>
      <c r="J16" s="168">
        <f>0.2*C16/$C$5+0.1*D16/$D$5+0.1*E16/$E$5+0.15*F16/$F$5+0.1*G16*$G$5+0.15*H16/$H$5+0.2*I16/$I$5</f>
        <v>0.030264224724074335</v>
      </c>
      <c r="K16" s="167" t="e">
        <f>SUM(K17:K23)</f>
        <v>#REF!</v>
      </c>
      <c r="L16" s="167" t="e">
        <f>K16+Q16</f>
        <v>#REF!</v>
      </c>
      <c r="M16" s="98">
        <f>SUM(M17:M23)</f>
        <v>104</v>
      </c>
      <c r="N16" s="211">
        <f>M16</f>
        <v>104</v>
      </c>
      <c r="O16" s="215"/>
      <c r="P16" s="220" t="s">
        <v>122</v>
      </c>
      <c r="Q16" s="240">
        <f>$Q$2*J16/(1-$J$6-$J$33)</f>
        <v>23.762915858984947</v>
      </c>
    </row>
    <row r="17" spans="1:17" ht="12" customHeight="1">
      <c r="A17" s="162" t="s">
        <v>120</v>
      </c>
      <c r="B17" s="169" t="s">
        <v>129</v>
      </c>
      <c r="C17" s="71">
        <v>0.08</v>
      </c>
      <c r="D17" s="183">
        <v>0</v>
      </c>
      <c r="E17" s="183">
        <v>0</v>
      </c>
      <c r="F17" s="184">
        <v>0</v>
      </c>
      <c r="G17" s="183">
        <v>0</v>
      </c>
      <c r="H17" s="183">
        <v>0</v>
      </c>
      <c r="I17" s="184">
        <v>374</v>
      </c>
      <c r="J17" s="95">
        <f>0.2*C17/$C$5+0.1*D17/$D$5+0.1*E17/$E$5+0.15*F17/$F$5+0.1*G17*$G$5+0.15*H17/$H$5+0.2*I17/$I$5</f>
        <v>0.003604825235642218</v>
      </c>
      <c r="K17" s="199" t="e">
        <f>#REF!*J17</f>
        <v>#REF!</v>
      </c>
      <c r="L17" s="199" t="e">
        <f aca="true" t="shared" si="3" ref="L17:L23">K17+Q17</f>
        <v>#REF!</v>
      </c>
      <c r="M17" s="228">
        <v>12</v>
      </c>
      <c r="N17" s="229">
        <v>104</v>
      </c>
      <c r="O17" s="219" t="s">
        <v>130</v>
      </c>
      <c r="P17" s="220"/>
      <c r="Q17" s="240">
        <f aca="true" t="shared" si="4" ref="Q17:Q48">$Q$2*J17/(1-$J$6-$J$33)</f>
        <v>2.830442859247294</v>
      </c>
    </row>
    <row r="18" spans="1:17" ht="12" customHeight="1">
      <c r="A18" s="162"/>
      <c r="B18" s="169" t="s">
        <v>131</v>
      </c>
      <c r="C18" s="71">
        <v>0.04</v>
      </c>
      <c r="D18" s="183">
        <v>0</v>
      </c>
      <c r="E18" s="183">
        <v>0</v>
      </c>
      <c r="F18" s="184">
        <v>0</v>
      </c>
      <c r="G18" s="183">
        <v>0</v>
      </c>
      <c r="H18" s="183">
        <v>0</v>
      </c>
      <c r="I18" s="184">
        <v>0</v>
      </c>
      <c r="J18" s="95">
        <f>0.2*C18/$C$5+0.1*D18/$D$5+0.1*E18/$E$5+0.15*F18/$F$5+0.1*G18*$G$5+0.15*H18/$H$5+0.2*I18/$I$5</f>
        <v>0.0014159292035398235</v>
      </c>
      <c r="K18" s="199" t="e">
        <f>#REF!*J18</f>
        <v>#REF!</v>
      </c>
      <c r="L18" s="199" t="e">
        <f t="shared" si="3"/>
        <v>#REF!</v>
      </c>
      <c r="M18" s="228">
        <v>5</v>
      </c>
      <c r="N18" s="229"/>
      <c r="O18" s="219"/>
      <c r="P18" s="220"/>
      <c r="Q18" s="240">
        <f t="shared" si="4"/>
        <v>1.1117617197453424</v>
      </c>
    </row>
    <row r="19" spans="1:17" ht="12" customHeight="1">
      <c r="A19" s="162"/>
      <c r="B19" s="169" t="s">
        <v>132</v>
      </c>
      <c r="C19" s="71">
        <v>0.06</v>
      </c>
      <c r="D19" s="183">
        <v>0</v>
      </c>
      <c r="E19" s="183">
        <v>0</v>
      </c>
      <c r="F19" s="184">
        <v>0</v>
      </c>
      <c r="G19" s="183">
        <v>0</v>
      </c>
      <c r="H19" s="183">
        <v>0</v>
      </c>
      <c r="I19" s="184">
        <v>62</v>
      </c>
      <c r="J19" s="95">
        <f>0.2*C19/$C$5+0.1*D19/$D$5+0.1*E19/$E$5+0.15*F19/$F$5+0.1*G19*$G$5+0.15*H19/$H$5+0.2*I19/$I$5</f>
        <v>0.002252032691328129</v>
      </c>
      <c r="K19" s="199" t="e">
        <f>#REF!*J19</f>
        <v>#REF!</v>
      </c>
      <c r="L19" s="199" t="e">
        <f t="shared" si="3"/>
        <v>#REF!</v>
      </c>
      <c r="M19" s="228">
        <v>8</v>
      </c>
      <c r="N19" s="229"/>
      <c r="O19" s="219"/>
      <c r="P19" s="220"/>
      <c r="Q19" s="240">
        <f t="shared" si="4"/>
        <v>1.768254889845045</v>
      </c>
    </row>
    <row r="20" spans="1:17" ht="12" customHeight="1">
      <c r="A20" s="162"/>
      <c r="B20" s="169" t="s">
        <v>133</v>
      </c>
      <c r="C20" s="71">
        <v>0.06</v>
      </c>
      <c r="D20" s="183">
        <v>0</v>
      </c>
      <c r="E20" s="183">
        <v>0</v>
      </c>
      <c r="F20" s="184">
        <v>0</v>
      </c>
      <c r="G20" s="183">
        <v>0</v>
      </c>
      <c r="H20" s="183">
        <v>0</v>
      </c>
      <c r="I20" s="184">
        <v>0</v>
      </c>
      <c r="J20" s="95">
        <f>0.2*C20/$C$5+0.1*D20/$D$5+0.1*E20/$E$5+0.15*F20/$F$5+0.1*G20*$G$5+0.15*H20/$H$5+0.2*I20/$I$5</f>
        <v>0.002123893805309735</v>
      </c>
      <c r="K20" s="199" t="e">
        <f>#REF!*J20</f>
        <v>#REF!</v>
      </c>
      <c r="L20" s="199" t="e">
        <f t="shared" si="3"/>
        <v>#REF!</v>
      </c>
      <c r="M20" s="228">
        <v>7</v>
      </c>
      <c r="N20" s="229"/>
      <c r="O20" s="219"/>
      <c r="P20" s="220"/>
      <c r="Q20" s="240">
        <f t="shared" si="4"/>
        <v>1.6676425796180137</v>
      </c>
    </row>
    <row r="21" spans="1:17" ht="12" customHeight="1">
      <c r="A21" s="162"/>
      <c r="B21" s="169" t="s">
        <v>134</v>
      </c>
      <c r="C21" s="71">
        <v>0.08</v>
      </c>
      <c r="D21" s="183">
        <v>0</v>
      </c>
      <c r="E21" s="183">
        <v>0</v>
      </c>
      <c r="F21" s="184">
        <v>0</v>
      </c>
      <c r="G21" s="183">
        <v>0</v>
      </c>
      <c r="H21" s="183">
        <v>0</v>
      </c>
      <c r="I21" s="184">
        <v>6500</v>
      </c>
      <c r="J21" s="95">
        <f>0.2*C21/$C$5+0.1*D21/$D$5+0.1*E21/$E$5+0.15*F21/$F$5+0.1*G21*$G$5+0.15*H21/$H$5+0.2*I21/$I$5</f>
        <v>0.01626577387675</v>
      </c>
      <c r="K21" s="199" t="e">
        <f>#REF!*J21</f>
        <v>#REF!</v>
      </c>
      <c r="L21" s="199" t="e">
        <f t="shared" si="3"/>
        <v>#REF!</v>
      </c>
      <c r="M21" s="228">
        <v>57</v>
      </c>
      <c r="N21" s="229"/>
      <c r="O21" s="219"/>
      <c r="P21" s="220"/>
      <c r="Q21" s="240">
        <f t="shared" si="4"/>
        <v>12.771588221356886</v>
      </c>
    </row>
    <row r="22" spans="1:17" ht="12" customHeight="1">
      <c r="A22" s="162"/>
      <c r="B22" s="169" t="s">
        <v>135</v>
      </c>
      <c r="C22" s="71">
        <v>0.07</v>
      </c>
      <c r="D22" s="183">
        <v>0</v>
      </c>
      <c r="E22" s="183">
        <v>0</v>
      </c>
      <c r="F22" s="184">
        <v>0</v>
      </c>
      <c r="G22" s="183">
        <v>0</v>
      </c>
      <c r="H22" s="183">
        <v>0</v>
      </c>
      <c r="I22" s="184">
        <v>0</v>
      </c>
      <c r="J22" s="95">
        <f>0.2*C22/$C$5+0.1*D22/$D$5+0.1*E22/$E$5+0.15*F22/$F$5+0.1*G22*$G$5+0.15*H22/$H$5+0.2*I22/$I$5</f>
        <v>0.0024778761061946914</v>
      </c>
      <c r="K22" s="199" t="e">
        <f>#REF!*J22</f>
        <v>#REF!</v>
      </c>
      <c r="L22" s="199" t="e">
        <f t="shared" si="3"/>
        <v>#REF!</v>
      </c>
      <c r="M22" s="228">
        <v>8</v>
      </c>
      <c r="N22" s="229"/>
      <c r="O22" s="219"/>
      <c r="P22" s="220"/>
      <c r="Q22" s="240">
        <f t="shared" si="4"/>
        <v>1.9455830095543496</v>
      </c>
    </row>
    <row r="23" spans="1:17" ht="25.5" customHeight="1">
      <c r="A23" s="163" t="s">
        <v>136</v>
      </c>
      <c r="B23" s="169" t="s">
        <v>18</v>
      </c>
      <c r="C23" s="71">
        <v>0.06</v>
      </c>
      <c r="D23" s="183">
        <v>0</v>
      </c>
      <c r="E23" s="183">
        <v>0</v>
      </c>
      <c r="F23" s="184">
        <v>0</v>
      </c>
      <c r="G23" s="183">
        <v>0</v>
      </c>
      <c r="H23" s="183">
        <v>0</v>
      </c>
      <c r="I23" s="184">
        <v>0</v>
      </c>
      <c r="J23" s="95">
        <f>0.2*C23/$C$5+0.1*D23/$D$5+0.1*E23/$E$5+0.15*F23/$F$5+0.1*G23*$G$5+0.15*H23/$H$5+0.2*I23/$I$5</f>
        <v>0.002123893805309735</v>
      </c>
      <c r="K23" s="199" t="e">
        <f>#REF!*J23</f>
        <v>#REF!</v>
      </c>
      <c r="L23" s="199" t="e">
        <f t="shared" si="3"/>
        <v>#REF!</v>
      </c>
      <c r="M23" s="228">
        <v>7</v>
      </c>
      <c r="N23" s="229"/>
      <c r="O23" s="219"/>
      <c r="P23" s="220"/>
      <c r="Q23" s="240">
        <f t="shared" si="4"/>
        <v>1.6676425796180137</v>
      </c>
    </row>
    <row r="24" spans="1:17" ht="12" customHeight="1">
      <c r="A24" s="163" t="s">
        <v>19</v>
      </c>
      <c r="B24" s="163" t="s">
        <v>20</v>
      </c>
      <c r="C24" s="167">
        <f aca="true" t="shared" si="5" ref="C24:I24">SUM(C25:C32)</f>
        <v>0.54</v>
      </c>
      <c r="D24" s="168">
        <f t="shared" si="5"/>
        <v>7.619363325</v>
      </c>
      <c r="E24" s="168">
        <f t="shared" si="5"/>
        <v>2.9696</v>
      </c>
      <c r="F24" s="98">
        <f t="shared" si="5"/>
        <v>2</v>
      </c>
      <c r="G24" s="168">
        <f t="shared" si="5"/>
        <v>3.6713953999999998</v>
      </c>
      <c r="H24" s="168">
        <f t="shared" si="5"/>
        <v>0.00605</v>
      </c>
      <c r="I24" s="98">
        <f t="shared" si="5"/>
        <v>2573</v>
      </c>
      <c r="J24" s="168">
        <f>0.2*C24/$C$5+0.1*D24/$D$5+0.1*E24/$E$5+0.15*F24/$F$5+0.1*G24/$G$5+0.15*H24/$H$5+0.2*I24/$I$5</f>
        <v>0.042987780609347354</v>
      </c>
      <c r="K24" s="167" t="e">
        <f>SUM(K25:K32)</f>
        <v>#REF!</v>
      </c>
      <c r="L24" s="167" t="e">
        <f aca="true" t="shared" si="6" ref="L24:L32">K24+Q24</f>
        <v>#REF!</v>
      </c>
      <c r="M24" s="98">
        <f>SUM(M25:M32)</f>
        <v>147</v>
      </c>
      <c r="N24" s="211">
        <v>147</v>
      </c>
      <c r="O24" s="215"/>
      <c r="P24" s="220" t="s">
        <v>122</v>
      </c>
      <c r="Q24" s="240">
        <f t="shared" si="4"/>
        <v>33.75321928441271</v>
      </c>
    </row>
    <row r="25" spans="1:17" s="2" customFormat="1" ht="18" customHeight="1">
      <c r="A25" s="162" t="s">
        <v>120</v>
      </c>
      <c r="B25" s="169" t="s">
        <v>137</v>
      </c>
      <c r="C25" s="48">
        <v>0.05</v>
      </c>
      <c r="D25" s="185">
        <v>0</v>
      </c>
      <c r="E25" s="185">
        <v>0.0151</v>
      </c>
      <c r="F25" s="186">
        <v>0</v>
      </c>
      <c r="G25" s="185">
        <v>0.01098</v>
      </c>
      <c r="H25" s="185">
        <v>0</v>
      </c>
      <c r="I25" s="186">
        <v>132</v>
      </c>
      <c r="J25" s="95">
        <f>0.2*C25/$C$5+0.1*D25/$D$5+0.1*E25/$E$5+0.15*F25/$F$5+0.1*G25/$G$5+0.15*H25/$H$5+0.2*I25/$I$5</f>
        <v>0.0020736253393448785</v>
      </c>
      <c r="K25" s="199" t="e">
        <f>#REF!*J25</f>
        <v>#REF!</v>
      </c>
      <c r="L25" s="199" t="e">
        <f t="shared" si="6"/>
        <v>#REF!</v>
      </c>
      <c r="M25" s="228">
        <v>7</v>
      </c>
      <c r="N25" s="229">
        <v>96</v>
      </c>
      <c r="O25" s="219" t="s">
        <v>138</v>
      </c>
      <c r="P25" s="220"/>
      <c r="Q25" s="240">
        <f t="shared" si="4"/>
        <v>1.6281726993229166</v>
      </c>
    </row>
    <row r="26" spans="1:17" s="2" customFormat="1" ht="18" customHeight="1">
      <c r="A26" s="162"/>
      <c r="B26" s="169" t="s">
        <v>139</v>
      </c>
      <c r="C26" s="48">
        <v>0.07</v>
      </c>
      <c r="D26" s="185">
        <v>1.0485</v>
      </c>
      <c r="E26" s="185">
        <v>0.5585</v>
      </c>
      <c r="F26" s="186">
        <v>1</v>
      </c>
      <c r="G26" s="185">
        <v>0.6680084</v>
      </c>
      <c r="H26" s="185">
        <v>0</v>
      </c>
      <c r="I26" s="186">
        <v>500</v>
      </c>
      <c r="J26" s="95">
        <f>0.2*C26/$C$5+0.1*D26/$D$5+0.1*E26/$E$5+0.15*F26/$F$5+0.1*G26/$G$5+0.15*H26/$H$5+0.2*I26/$I$5</f>
        <v>0.00857557851268089</v>
      </c>
      <c r="K26" s="199" t="e">
        <f>#REF!*J26</f>
        <v>#REF!</v>
      </c>
      <c r="L26" s="199" t="e">
        <f t="shared" si="6"/>
        <v>#REF!</v>
      </c>
      <c r="M26" s="228">
        <v>29</v>
      </c>
      <c r="N26" s="229"/>
      <c r="O26" s="230"/>
      <c r="P26" s="220"/>
      <c r="Q26" s="240">
        <f t="shared" si="4"/>
        <v>6.7333874400177</v>
      </c>
    </row>
    <row r="27" spans="1:17" s="2" customFormat="1" ht="18" customHeight="1">
      <c r="A27" s="162"/>
      <c r="B27" s="169" t="s">
        <v>140</v>
      </c>
      <c r="C27" s="48">
        <v>0.06</v>
      </c>
      <c r="D27" s="185">
        <v>0.000187875</v>
      </c>
      <c r="E27" s="187">
        <v>0.0049</v>
      </c>
      <c r="F27" s="186">
        <v>0</v>
      </c>
      <c r="G27" s="185">
        <v>0.0088</v>
      </c>
      <c r="H27" s="185">
        <v>5E-05</v>
      </c>
      <c r="I27" s="186">
        <v>200</v>
      </c>
      <c r="J27" s="95">
        <f>0.2*C27/$C$5+0.1*D27/$D$5+0.1*E27/$E$5+0.15*F27/$F$5+0.1*G27/$G$5+0.15*H27/$H$5+0.2*I27/$I$5</f>
        <v>0.002560039195116311</v>
      </c>
      <c r="K27" s="199" t="e">
        <f>#REF!*J27</f>
        <v>#REF!</v>
      </c>
      <c r="L27" s="199" t="e">
        <f t="shared" si="6"/>
        <v>#REF!</v>
      </c>
      <c r="M27" s="228">
        <v>9</v>
      </c>
      <c r="N27" s="229"/>
      <c r="O27" s="230"/>
      <c r="P27" s="220"/>
      <c r="Q27" s="240">
        <f t="shared" si="4"/>
        <v>2.010095964588207</v>
      </c>
    </row>
    <row r="28" spans="1:17" s="2" customFormat="1" ht="18" customHeight="1">
      <c r="A28" s="162"/>
      <c r="B28" s="169" t="s">
        <v>141</v>
      </c>
      <c r="C28" s="48">
        <v>0.08</v>
      </c>
      <c r="D28" s="185">
        <v>0.7827300000000001</v>
      </c>
      <c r="E28" s="185">
        <v>0.8591</v>
      </c>
      <c r="F28" s="186">
        <v>0</v>
      </c>
      <c r="G28" s="185">
        <v>0.23976</v>
      </c>
      <c r="H28" s="185">
        <v>0.0002</v>
      </c>
      <c r="I28" s="186">
        <v>136</v>
      </c>
      <c r="J28" s="95">
        <f>0.2*C28/$C$5+0.1*D28/$D$5+0.1*E28/$E$5+0.15*F28/$F$5+0.1*G28/$G$5+0.15*H28/$H$5+0.2*I28/$I$5</f>
        <v>0.004581353642232835</v>
      </c>
      <c r="K28" s="199" t="e">
        <f>#REF!*J28</f>
        <v>#REF!</v>
      </c>
      <c r="L28" s="199" t="e">
        <f t="shared" si="6"/>
        <v>#REF!</v>
      </c>
      <c r="M28" s="228">
        <v>16</v>
      </c>
      <c r="N28" s="229"/>
      <c r="O28" s="230"/>
      <c r="P28" s="220"/>
      <c r="Q28" s="240">
        <f t="shared" si="4"/>
        <v>3.597195107860569</v>
      </c>
    </row>
    <row r="29" spans="1:17" s="2" customFormat="1" ht="18" customHeight="1">
      <c r="A29" s="162"/>
      <c r="B29" s="169" t="s">
        <v>142</v>
      </c>
      <c r="C29" s="48">
        <v>0.08</v>
      </c>
      <c r="D29" s="185">
        <v>2.9792400000000003</v>
      </c>
      <c r="E29" s="185">
        <v>0.1596</v>
      </c>
      <c r="F29" s="186">
        <v>1</v>
      </c>
      <c r="G29" s="185">
        <v>1.0152299999999999</v>
      </c>
      <c r="H29" s="185">
        <v>0.003</v>
      </c>
      <c r="I29" s="186">
        <v>480</v>
      </c>
      <c r="J29" s="95">
        <f>0.2*C29/$C$5+0.1*D29/$D$5+0.1*E29/$E$5+0.15*F29/$F$5+0.1*G29/$G$5+0.15*H29/$H$5+0.2*I29/$I$5</f>
        <v>0.010257197972247532</v>
      </c>
      <c r="K29" s="199" t="e">
        <f>#REF!*J29</f>
        <v>#REF!</v>
      </c>
      <c r="L29" s="199" t="e">
        <f t="shared" si="6"/>
        <v>#REF!</v>
      </c>
      <c r="M29" s="228">
        <v>35</v>
      </c>
      <c r="N29" s="229"/>
      <c r="O29" s="230"/>
      <c r="P29" s="220"/>
      <c r="Q29" s="240">
        <f t="shared" si="4"/>
        <v>8.053764290534762</v>
      </c>
    </row>
    <row r="30" spans="1:17" s="2" customFormat="1" ht="12" customHeight="1">
      <c r="A30" s="162" t="s">
        <v>136</v>
      </c>
      <c r="B30" s="169" t="s">
        <v>22</v>
      </c>
      <c r="C30" s="48">
        <v>0.07</v>
      </c>
      <c r="D30" s="185">
        <v>0.7411800000000001</v>
      </c>
      <c r="E30" s="185">
        <v>0.2247</v>
      </c>
      <c r="F30" s="186">
        <v>0</v>
      </c>
      <c r="G30" s="185">
        <v>0.046094</v>
      </c>
      <c r="H30" s="185">
        <v>0.0002</v>
      </c>
      <c r="I30" s="186">
        <v>576</v>
      </c>
      <c r="J30" s="95">
        <f>0.2*C30/$C$5+0.1*D30/$D$5+0.1*E30/$E$5+0.15*F30/$F$5+0.1*G30/$G$5+0.15*H30/$H$5+0.2*I30/$I$5</f>
        <v>0.004277294402223929</v>
      </c>
      <c r="K30" s="199" t="e">
        <f>#REF!*J30</f>
        <v>#REF!</v>
      </c>
      <c r="L30" s="199" t="e">
        <f t="shared" si="6"/>
        <v>#REF!</v>
      </c>
      <c r="M30" s="228">
        <v>15</v>
      </c>
      <c r="N30" s="229">
        <v>15</v>
      </c>
      <c r="O30" s="212"/>
      <c r="P30" s="220"/>
      <c r="Q30" s="240">
        <f t="shared" si="4"/>
        <v>3.3584533524594797</v>
      </c>
    </row>
    <row r="31" spans="1:17" s="2" customFormat="1" ht="12" customHeight="1">
      <c r="A31" s="162"/>
      <c r="B31" s="169" t="s">
        <v>23</v>
      </c>
      <c r="C31" s="48">
        <v>0.06</v>
      </c>
      <c r="D31" s="185">
        <v>0.7950299999999999</v>
      </c>
      <c r="E31" s="187">
        <v>0.4859</v>
      </c>
      <c r="F31" s="186">
        <v>0</v>
      </c>
      <c r="G31" s="185">
        <v>1.165136</v>
      </c>
      <c r="H31" s="185">
        <v>0.0001</v>
      </c>
      <c r="I31" s="186">
        <v>99</v>
      </c>
      <c r="J31" s="95">
        <f>0.2*C31/$C$5+0.1*D31/$D$5+0.1*E31/$E$5+0.15*F31/$F$5+0.1*G31/$G$5+0.15*H31/$H$5+0.2*I31/$I$5</f>
        <v>0.005077475843998957</v>
      </c>
      <c r="K31" s="199" t="e">
        <f>#REF!*J31</f>
        <v>#REF!</v>
      </c>
      <c r="L31" s="199" t="e">
        <f t="shared" si="6"/>
        <v>#REF!</v>
      </c>
      <c r="M31" s="228">
        <v>17</v>
      </c>
      <c r="N31" s="229">
        <v>17</v>
      </c>
      <c r="O31" s="212"/>
      <c r="P31" s="220"/>
      <c r="Q31" s="240">
        <f t="shared" si="4"/>
        <v>3.98674118887961</v>
      </c>
    </row>
    <row r="32" spans="1:17" s="2" customFormat="1" ht="12" customHeight="1">
      <c r="A32" s="162"/>
      <c r="B32" s="169" t="s">
        <v>24</v>
      </c>
      <c r="C32" s="48">
        <v>0.07</v>
      </c>
      <c r="D32" s="185">
        <v>1.27249545</v>
      </c>
      <c r="E32" s="185">
        <v>0.6618</v>
      </c>
      <c r="F32" s="186">
        <v>0</v>
      </c>
      <c r="G32" s="185">
        <v>0.517387</v>
      </c>
      <c r="H32" s="185">
        <v>0.0025</v>
      </c>
      <c r="I32" s="186">
        <v>450</v>
      </c>
      <c r="J32" s="95">
        <f>0.2*C32/$C$5+0.1*D32/$D$5+0.1*E32/$E$5+0.15*F32/$F$5+0.1*G32/$G$5+0.15*H32/$H$5+0.2*I32/$I$5</f>
        <v>0.005585215701502029</v>
      </c>
      <c r="K32" s="199" t="e">
        <f>#REF!*J32</f>
        <v>#REF!</v>
      </c>
      <c r="L32" s="199" t="e">
        <f t="shared" si="6"/>
        <v>#REF!</v>
      </c>
      <c r="M32" s="228">
        <v>19</v>
      </c>
      <c r="N32" s="229">
        <v>19</v>
      </c>
      <c r="O32" s="212"/>
      <c r="P32" s="220"/>
      <c r="Q32" s="240">
        <f t="shared" si="4"/>
        <v>4.385409240749475</v>
      </c>
    </row>
    <row r="33" spans="1:17" ht="12" customHeight="1">
      <c r="A33" s="163" t="s">
        <v>25</v>
      </c>
      <c r="B33" s="163" t="s">
        <v>26</v>
      </c>
      <c r="C33" s="167">
        <f aca="true" t="shared" si="7" ref="C33:I33">SUM(C34:C40)</f>
        <v>0.42000000000000004</v>
      </c>
      <c r="D33" s="168">
        <f t="shared" si="7"/>
        <v>24.34517</v>
      </c>
      <c r="E33" s="168">
        <f t="shared" si="7"/>
        <v>46.86070000000001</v>
      </c>
      <c r="F33" s="98">
        <f t="shared" si="7"/>
        <v>24</v>
      </c>
      <c r="G33" s="168">
        <f t="shared" si="7"/>
        <v>39.202734</v>
      </c>
      <c r="H33" s="168">
        <f t="shared" si="7"/>
        <v>0.4698</v>
      </c>
      <c r="I33" s="98">
        <f t="shared" si="7"/>
        <v>36751</v>
      </c>
      <c r="J33" s="168">
        <f>0.2*C33/$C$5+0.1*D33/$D$5+0.1*E33/$E$5+0.15*F33/$F$5+0.1*G33/$G$5+0.15*H33/$H$5+0.2*I33/$I$5</f>
        <v>0.3135080424243757</v>
      </c>
      <c r="K33" s="167" t="e">
        <f>SUM(K34:K40)</f>
        <v>#REF!</v>
      </c>
      <c r="L33" s="167">
        <v>427</v>
      </c>
      <c r="M33" s="98">
        <v>427</v>
      </c>
      <c r="N33" s="211">
        <v>427</v>
      </c>
      <c r="O33" s="215"/>
      <c r="P33" s="220" t="s">
        <v>122</v>
      </c>
      <c r="Q33" s="240"/>
    </row>
    <row r="34" spans="1:17" ht="24.75" customHeight="1">
      <c r="A34" s="162" t="s">
        <v>120</v>
      </c>
      <c r="B34" s="169" t="s">
        <v>143</v>
      </c>
      <c r="C34" s="71">
        <v>0.05</v>
      </c>
      <c r="D34" s="188">
        <v>0.185</v>
      </c>
      <c r="E34" s="188">
        <v>0.3431</v>
      </c>
      <c r="F34" s="189">
        <v>0</v>
      </c>
      <c r="G34" s="188">
        <v>0.3</v>
      </c>
      <c r="H34" s="188">
        <v>0</v>
      </c>
      <c r="I34" s="189">
        <v>3523</v>
      </c>
      <c r="J34" s="95">
        <f>0.2*C34/$C$5+0.1*D34/$D$5+0.1*E34/$E$5+0.15*F34/$F$5+0.1*G34/$G$5+0.15*H34/$H$5+0.2*I34/$I$5</f>
        <v>0.009923172077055762</v>
      </c>
      <c r="K34" s="199" t="e">
        <f>#REF!*J34</f>
        <v>#REF!</v>
      </c>
      <c r="L34" s="199">
        <f>L$33*J34/$J$33</f>
        <v>13.515425135943378</v>
      </c>
      <c r="M34" s="228">
        <v>14</v>
      </c>
      <c r="N34" s="229">
        <v>144</v>
      </c>
      <c r="O34" s="219" t="s">
        <v>144</v>
      </c>
      <c r="P34" s="220"/>
      <c r="Q34" s="240"/>
    </row>
    <row r="35" spans="1:17" ht="24.75" customHeight="1">
      <c r="A35" s="190"/>
      <c r="B35" s="169" t="s">
        <v>145</v>
      </c>
      <c r="C35" s="71">
        <v>0.06</v>
      </c>
      <c r="D35" s="191">
        <v>3.165525</v>
      </c>
      <c r="E35" s="191">
        <v>8.4761</v>
      </c>
      <c r="F35" s="192">
        <v>2</v>
      </c>
      <c r="G35" s="191">
        <v>7.397825</v>
      </c>
      <c r="H35" s="191">
        <v>0.0836</v>
      </c>
      <c r="I35" s="192">
        <v>5618</v>
      </c>
      <c r="J35" s="95">
        <f>0.2*C35/$C$5+0.1*D35/$D$5+0.1*E35/$E$5+0.15*F35/$F$5+0.1*G35/$G$5+0.15*H35/$H$5+0.2*I35/$I$5</f>
        <v>0.046853628202934205</v>
      </c>
      <c r="K35" s="199" t="e">
        <f>#REF!*J35</f>
        <v>#REF!</v>
      </c>
      <c r="L35" s="199">
        <f aca="true" t="shared" si="8" ref="L35:L40">L$33*J35/$J$33</f>
        <v>63.814947418705756</v>
      </c>
      <c r="M35" s="228">
        <v>64</v>
      </c>
      <c r="N35" s="229"/>
      <c r="O35" s="230"/>
      <c r="P35" s="220"/>
      <c r="Q35" s="240"/>
    </row>
    <row r="36" spans="1:17" ht="24.75" customHeight="1">
      <c r="A36" s="190"/>
      <c r="B36" s="169" t="s">
        <v>146</v>
      </c>
      <c r="C36" s="71">
        <v>0.06</v>
      </c>
      <c r="D36" s="188">
        <v>3.466245</v>
      </c>
      <c r="E36" s="188">
        <v>5.3336</v>
      </c>
      <c r="F36" s="189">
        <v>0</v>
      </c>
      <c r="G36" s="188">
        <v>1.676009</v>
      </c>
      <c r="H36" s="188">
        <v>0.234</v>
      </c>
      <c r="I36" s="189">
        <v>7629</v>
      </c>
      <c r="J36" s="95">
        <f>0.2*C36/$C$5+0.1*D36/$D$5+0.1*E36/$E$5+0.15*F36/$F$5+0.1*G36/$G$5+0.15*H36/$H$5+0.2*I36/$I$5</f>
        <v>0.04405022797488403</v>
      </c>
      <c r="K36" s="199" t="e">
        <f>#REF!*J36</f>
        <v>#REF!</v>
      </c>
      <c r="L36" s="199">
        <f t="shared" si="8"/>
        <v>59.99669801074622</v>
      </c>
      <c r="M36" s="228">
        <v>60</v>
      </c>
      <c r="N36" s="229"/>
      <c r="O36" s="230"/>
      <c r="P36" s="220"/>
      <c r="Q36" s="240"/>
    </row>
    <row r="37" spans="1:17" ht="24.75" customHeight="1">
      <c r="A37" s="190"/>
      <c r="B37" s="169" t="s">
        <v>147</v>
      </c>
      <c r="C37" s="71">
        <v>0.04</v>
      </c>
      <c r="D37" s="188">
        <v>0.411</v>
      </c>
      <c r="E37" s="188">
        <v>2.3591</v>
      </c>
      <c r="F37" s="189">
        <v>0</v>
      </c>
      <c r="G37" s="188">
        <v>0.1427</v>
      </c>
      <c r="H37" s="188">
        <v>0</v>
      </c>
      <c r="I37" s="189">
        <v>240</v>
      </c>
      <c r="J37" s="95">
        <f>0.2*C37/$C$5+0.1*D37/$D$5+0.1*E37/$E$5+0.15*F37/$F$5+0.1*G37/$G$5+0.15*H37/$H$5+0.2*I37/$I$5</f>
        <v>0.004236411126552043</v>
      </c>
      <c r="K37" s="199" t="e">
        <f>#REF!*J37</f>
        <v>#REF!</v>
      </c>
      <c r="L37" s="199">
        <f t="shared" si="8"/>
        <v>5.770019604757272</v>
      </c>
      <c r="M37" s="228">
        <v>6</v>
      </c>
      <c r="N37" s="229"/>
      <c r="O37" s="230"/>
      <c r="P37" s="220"/>
      <c r="Q37" s="240"/>
    </row>
    <row r="38" spans="1:17" ht="12" customHeight="1">
      <c r="A38" s="162" t="s">
        <v>136</v>
      </c>
      <c r="B38" s="169" t="s">
        <v>27</v>
      </c>
      <c r="C38" s="71">
        <v>0.07</v>
      </c>
      <c r="D38" s="188">
        <v>1.1655</v>
      </c>
      <c r="E38" s="188">
        <v>3.8788</v>
      </c>
      <c r="F38" s="189">
        <v>0</v>
      </c>
      <c r="G38" s="188">
        <v>1.4321</v>
      </c>
      <c r="H38" s="188">
        <v>0</v>
      </c>
      <c r="I38" s="189">
        <v>3318</v>
      </c>
      <c r="J38" s="95">
        <f>0.2*C38/$C$5+0.1*D38/$D$5+0.1*E38/$E$5+0.15*F38/$F$5+0.1*G38/$G$5+0.15*H38/$H$5+0.2*I38/$I$5</f>
        <v>0.015425864688505521</v>
      </c>
      <c r="K38" s="199" t="e">
        <f>#REF!*J38</f>
        <v>#REF!</v>
      </c>
      <c r="L38" s="199">
        <f t="shared" si="8"/>
        <v>21.010128387952708</v>
      </c>
      <c r="M38" s="228">
        <v>21</v>
      </c>
      <c r="N38" s="231">
        <v>21</v>
      </c>
      <c r="O38" s="212"/>
      <c r="P38" s="220"/>
      <c r="Q38" s="240"/>
    </row>
    <row r="39" spans="1:17" ht="12" customHeight="1">
      <c r="A39" s="190"/>
      <c r="B39" s="169" t="s">
        <v>28</v>
      </c>
      <c r="C39" s="71">
        <v>0.07</v>
      </c>
      <c r="D39" s="188">
        <v>7.1519</v>
      </c>
      <c r="E39" s="188">
        <v>20.55</v>
      </c>
      <c r="F39" s="189">
        <v>11</v>
      </c>
      <c r="G39" s="188">
        <v>15.7841</v>
      </c>
      <c r="H39" s="188">
        <v>0.0537</v>
      </c>
      <c r="I39" s="189">
        <v>10802</v>
      </c>
      <c r="J39" s="95">
        <f>0.2*C39/$C$5+0.1*D39/$D$5+0.1*E39/$E$5+0.15*F39/$F$5+0.1*G39/$G$5+0.15*H39/$H$5+0.2*I39/$I$5</f>
        <v>0.1085299281031951</v>
      </c>
      <c r="K39" s="199" t="e">
        <f>#REF!*J39</f>
        <v>#REF!</v>
      </c>
      <c r="L39" s="199">
        <f t="shared" si="8"/>
        <v>147.81847043443227</v>
      </c>
      <c r="M39" s="228">
        <v>147</v>
      </c>
      <c r="N39" s="229">
        <v>147</v>
      </c>
      <c r="O39" s="212"/>
      <c r="P39" s="220"/>
      <c r="Q39" s="240"/>
    </row>
    <row r="40" spans="1:17" ht="12" customHeight="1">
      <c r="A40" s="190"/>
      <c r="B40" s="169" t="s">
        <v>29</v>
      </c>
      <c r="C40" s="71">
        <v>0.07</v>
      </c>
      <c r="D40" s="188">
        <v>8.8</v>
      </c>
      <c r="E40" s="188">
        <v>5.92</v>
      </c>
      <c r="F40" s="189">
        <v>11</v>
      </c>
      <c r="G40" s="188">
        <v>12.47</v>
      </c>
      <c r="H40" s="188">
        <v>0.0985</v>
      </c>
      <c r="I40" s="189">
        <v>5621</v>
      </c>
      <c r="J40" s="95">
        <f>0.2*C40/$C$5+0.1*D40/$D$5+0.1*E40/$E$5+0.15*F40/$F$5+0.1*G40/$G$5+0.15*H40/$H$5+0.2*I40/$I$5</f>
        <v>0.08448881025124912</v>
      </c>
      <c r="K40" s="199" t="e">
        <f>#REF!*J40</f>
        <v>#REF!</v>
      </c>
      <c r="L40" s="199">
        <f t="shared" si="8"/>
        <v>115.07431100746254</v>
      </c>
      <c r="M40" s="228">
        <v>115</v>
      </c>
      <c r="N40" s="229">
        <v>115</v>
      </c>
      <c r="O40" s="212"/>
      <c r="P40" s="220"/>
      <c r="Q40" s="240"/>
    </row>
    <row r="41" spans="1:17" ht="12" customHeight="1">
      <c r="A41" s="163" t="s">
        <v>30</v>
      </c>
      <c r="B41" s="163" t="s">
        <v>31</v>
      </c>
      <c r="C41" s="167">
        <f aca="true" t="shared" si="9" ref="C41:I41">SUM(C42:C47)</f>
        <v>0.38</v>
      </c>
      <c r="D41" s="168">
        <f t="shared" si="9"/>
        <v>66.16941915</v>
      </c>
      <c r="E41" s="168">
        <f t="shared" si="9"/>
        <v>6.0271</v>
      </c>
      <c r="F41" s="98">
        <f t="shared" si="9"/>
        <v>3</v>
      </c>
      <c r="G41" s="168">
        <f t="shared" si="9"/>
        <v>4.6711</v>
      </c>
      <c r="H41" s="168">
        <f t="shared" si="9"/>
        <v>0</v>
      </c>
      <c r="I41" s="98">
        <f t="shared" si="9"/>
        <v>295</v>
      </c>
      <c r="J41" s="168">
        <f>0.2*C41/$C$5+0.1*D41/$D$5+0.1*E41/$E$5+0.15*F41/$F$5+0.1*G41/$G$5+0.15*H41/$H$5+0.2*I41/$I$5</f>
        <v>0.06577516356674054</v>
      </c>
      <c r="K41" s="167" t="e">
        <f>SUM(K42:K47)</f>
        <v>#REF!</v>
      </c>
      <c r="L41" s="167" t="e">
        <f>K41+Q41</f>
        <v>#REF!</v>
      </c>
      <c r="M41" s="98">
        <f>SUM(M42:M47)</f>
        <v>225</v>
      </c>
      <c r="N41" s="211">
        <v>225</v>
      </c>
      <c r="O41" s="215"/>
      <c r="P41" s="220" t="s">
        <v>122</v>
      </c>
      <c r="Q41" s="240">
        <f t="shared" si="4"/>
        <v>51.64545570546527</v>
      </c>
    </row>
    <row r="42" spans="1:17" ht="21" customHeight="1">
      <c r="A42" s="162" t="s">
        <v>120</v>
      </c>
      <c r="B42" s="169" t="s">
        <v>148</v>
      </c>
      <c r="C42" s="71">
        <v>0.06</v>
      </c>
      <c r="D42" s="193">
        <v>0.166605</v>
      </c>
      <c r="E42" s="193">
        <v>0.0526</v>
      </c>
      <c r="F42" s="194">
        <v>0</v>
      </c>
      <c r="G42" s="193">
        <v>0.2993</v>
      </c>
      <c r="H42" s="193">
        <v>0</v>
      </c>
      <c r="I42" s="232">
        <v>0</v>
      </c>
      <c r="J42" s="95">
        <f>0.2*C42/$C$5+0.1*D42/$D$5+0.1*E42/$E$5+0.15*F42/$F$5+0.1*G42/$G$5+0.15*H42/$H$5+0.2*I42/$I$5</f>
        <v>0.0027531364081045547</v>
      </c>
      <c r="K42" s="199" t="e">
        <f>#REF!*J42</f>
        <v>#REF!</v>
      </c>
      <c r="L42" s="199" t="e">
        <f aca="true" t="shared" si="10" ref="L42:L73">K42+Q42</f>
        <v>#REF!</v>
      </c>
      <c r="M42" s="228">
        <v>9</v>
      </c>
      <c r="N42" s="229">
        <v>29</v>
      </c>
      <c r="O42" s="219" t="s">
        <v>149</v>
      </c>
      <c r="P42" s="220"/>
      <c r="Q42" s="240">
        <f t="shared" si="4"/>
        <v>2.1617123653610326</v>
      </c>
    </row>
    <row r="43" spans="1:17" ht="21" customHeight="1">
      <c r="A43" s="162"/>
      <c r="B43" s="169" t="s">
        <v>150</v>
      </c>
      <c r="C43" s="71">
        <v>0.05</v>
      </c>
      <c r="D43" s="193">
        <v>0.97854</v>
      </c>
      <c r="E43" s="193">
        <v>0.6869</v>
      </c>
      <c r="F43" s="194">
        <v>0</v>
      </c>
      <c r="G43" s="193">
        <v>0.4541</v>
      </c>
      <c r="H43" s="193">
        <v>0</v>
      </c>
      <c r="I43" s="232">
        <v>0</v>
      </c>
      <c r="J43" s="95">
        <f>0.2*C43/$C$5+0.1*D43/$D$5+0.1*E43/$E$5+0.15*F43/$F$5+0.1*G43/$G$5+0.15*H43/$H$5+0.2*I43/$I$5</f>
        <v>0.00354002713125683</v>
      </c>
      <c r="K43" s="199" t="e">
        <f>#REF!*J43</f>
        <v>#REF!</v>
      </c>
      <c r="L43" s="199" t="e">
        <f t="shared" si="10"/>
        <v>#REF!</v>
      </c>
      <c r="M43" s="228">
        <v>12</v>
      </c>
      <c r="N43" s="229"/>
      <c r="O43" s="230"/>
      <c r="P43" s="220"/>
      <c r="Q43" s="240">
        <f t="shared" si="4"/>
        <v>2.77956457254508</v>
      </c>
    </row>
    <row r="44" spans="1:17" ht="21" customHeight="1">
      <c r="A44" s="162"/>
      <c r="B44" s="169" t="s">
        <v>151</v>
      </c>
      <c r="C44" s="71">
        <v>0.06</v>
      </c>
      <c r="D44" s="193">
        <v>0.05936415</v>
      </c>
      <c r="E44" s="193">
        <v>0.0273</v>
      </c>
      <c r="F44" s="194">
        <v>0</v>
      </c>
      <c r="G44" s="193">
        <v>0.08040499999999999</v>
      </c>
      <c r="H44" s="193">
        <v>0</v>
      </c>
      <c r="I44" s="232">
        <v>0</v>
      </c>
      <c r="J44" s="95">
        <f>0.2*C44/$C$5+0.1*D44/$D$5+0.1*E44/$E$5+0.15*F44/$F$5+0.1*G44/$G$5+0.15*H44/$H$5+0.2*I44/$I$5</f>
        <v>0.0023101108048187015</v>
      </c>
      <c r="K44" s="199" t="e">
        <f>#REF!*J44</f>
        <v>#REF!</v>
      </c>
      <c r="L44" s="199" t="e">
        <f t="shared" si="10"/>
        <v>#REF!</v>
      </c>
      <c r="M44" s="228">
        <v>8</v>
      </c>
      <c r="N44" s="229"/>
      <c r="O44" s="230"/>
      <c r="P44" s="220"/>
      <c r="Q44" s="240">
        <f t="shared" si="4"/>
        <v>1.813856762574572</v>
      </c>
    </row>
    <row r="45" spans="1:17" ht="16.5" customHeight="1">
      <c r="A45" s="162" t="s">
        <v>136</v>
      </c>
      <c r="B45" s="169" t="s">
        <v>34</v>
      </c>
      <c r="C45" s="71">
        <v>0.07</v>
      </c>
      <c r="D45" s="193">
        <v>25.38075</v>
      </c>
      <c r="E45" s="193">
        <v>0.671</v>
      </c>
      <c r="F45" s="194">
        <v>1</v>
      </c>
      <c r="G45" s="193">
        <v>0.21960500000000002</v>
      </c>
      <c r="H45" s="193">
        <v>0</v>
      </c>
      <c r="I45" s="232">
        <v>95</v>
      </c>
      <c r="J45" s="95">
        <f>0.2*C45/$C$5+0.1*D45/$D$5+0.1*E45/$E$5+0.15*F45/$F$5+0.1*G45/$G$5+0.15*H45/$H$5+0.2*I45/$I$5</f>
        <v>0.018052276712228917</v>
      </c>
      <c r="K45" s="199" t="e">
        <f>#REF!*J45</f>
        <v>#REF!</v>
      </c>
      <c r="L45" s="199" t="e">
        <f t="shared" si="10"/>
        <v>#REF!</v>
      </c>
      <c r="M45" s="228">
        <v>62</v>
      </c>
      <c r="N45" s="229">
        <v>62</v>
      </c>
      <c r="O45" s="212"/>
      <c r="P45" s="220"/>
      <c r="Q45" s="240">
        <f t="shared" si="4"/>
        <v>14.174317580802652</v>
      </c>
    </row>
    <row r="46" spans="1:17" ht="16.5" customHeight="1">
      <c r="A46" s="162"/>
      <c r="B46" s="169" t="s">
        <v>32</v>
      </c>
      <c r="C46" s="71">
        <v>0.07</v>
      </c>
      <c r="D46" s="193">
        <v>0.76266</v>
      </c>
      <c r="E46" s="195">
        <v>1.1447</v>
      </c>
      <c r="F46" s="194">
        <v>0</v>
      </c>
      <c r="G46" s="193">
        <v>0.42918999999999996</v>
      </c>
      <c r="H46" s="193">
        <v>0</v>
      </c>
      <c r="I46" s="232">
        <v>0</v>
      </c>
      <c r="J46" s="95">
        <f>0.2*C46/$C$5+0.1*D46/$D$5+0.1*E46/$E$5+0.15*F46/$F$5+0.1*G46/$G$5+0.15*H46/$H$5+0.2*I46/$I$5</f>
        <v>0.0044756012264447875</v>
      </c>
      <c r="K46" s="199" t="e">
        <f>#REF!*J46</f>
        <v>#REF!</v>
      </c>
      <c r="L46" s="199" t="e">
        <f t="shared" si="10"/>
        <v>#REF!</v>
      </c>
      <c r="M46" s="228">
        <v>15</v>
      </c>
      <c r="N46" s="229">
        <v>15</v>
      </c>
      <c r="O46" s="212"/>
      <c r="P46" s="220"/>
      <c r="Q46" s="240">
        <f t="shared" si="4"/>
        <v>3.514160244712175</v>
      </c>
    </row>
    <row r="47" spans="1:17" ht="16.5" customHeight="1">
      <c r="A47" s="162"/>
      <c r="B47" s="169" t="s">
        <v>33</v>
      </c>
      <c r="C47" s="71">
        <v>0.07</v>
      </c>
      <c r="D47" s="193">
        <v>38.8215</v>
      </c>
      <c r="E47" s="195">
        <v>3.4446</v>
      </c>
      <c r="F47" s="194">
        <v>2</v>
      </c>
      <c r="G47" s="193">
        <v>3.1885</v>
      </c>
      <c r="H47" s="193">
        <v>0</v>
      </c>
      <c r="I47" s="232">
        <v>200</v>
      </c>
      <c r="J47" s="95">
        <f>0.2*C47/$C$5+0.1*D47/$D$5+0.1*E47/$E$5+0.15*F47/$F$5+0.1*G47/$G$5+0.15*H47/$H$5+0.2*I47/$I$5</f>
        <v>0.034644011283886764</v>
      </c>
      <c r="K47" s="199" t="e">
        <f>#REF!*J47</f>
        <v>#REF!</v>
      </c>
      <c r="L47" s="199" t="e">
        <f t="shared" si="10"/>
        <v>#REF!</v>
      </c>
      <c r="M47" s="228">
        <v>119</v>
      </c>
      <c r="N47" s="229">
        <v>119</v>
      </c>
      <c r="O47" s="212"/>
      <c r="P47" s="233"/>
      <c r="Q47" s="240">
        <f t="shared" si="4"/>
        <v>27.20184417946976</v>
      </c>
    </row>
    <row r="48" spans="1:17" ht="12" customHeight="1">
      <c r="A48" s="163" t="s">
        <v>36</v>
      </c>
      <c r="B48" s="163" t="s">
        <v>37</v>
      </c>
      <c r="C48" s="167">
        <f aca="true" t="shared" si="11" ref="C48:I48">SUM(C49:C55)</f>
        <v>0.24</v>
      </c>
      <c r="D48" s="168">
        <f t="shared" si="11"/>
        <v>3.73602</v>
      </c>
      <c r="E48" s="168">
        <f t="shared" si="11"/>
        <v>0.39769999999999994</v>
      </c>
      <c r="F48" s="98">
        <f t="shared" si="11"/>
        <v>0</v>
      </c>
      <c r="G48" s="168">
        <f t="shared" si="11"/>
        <v>0.287756</v>
      </c>
      <c r="H48" s="168">
        <f t="shared" si="11"/>
        <v>0</v>
      </c>
      <c r="I48" s="98">
        <f t="shared" si="11"/>
        <v>800</v>
      </c>
      <c r="J48" s="168">
        <f>0.2*C48/$C$5+0.1*D48/$D$5+0.1*E48/$E$5+0.15*F48/$F$5+0.1*G48/$G$5+0.15*H48/$H$5+0.2*I48/$I$5</f>
        <v>0.012647854506646372</v>
      </c>
      <c r="K48" s="167" t="e">
        <f>SUM(K49:K55)</f>
        <v>#REF!</v>
      </c>
      <c r="L48" s="167" t="e">
        <f t="shared" si="10"/>
        <v>#REF!</v>
      </c>
      <c r="M48" s="98">
        <f>SUM(M49:M55)</f>
        <v>43</v>
      </c>
      <c r="N48" s="211">
        <v>43</v>
      </c>
      <c r="O48" s="215"/>
      <c r="P48" s="220" t="s">
        <v>122</v>
      </c>
      <c r="Q48" s="240">
        <f t="shared" si="4"/>
        <v>9.93086408716237</v>
      </c>
    </row>
    <row r="49" spans="1:17" ht="12" customHeight="1">
      <c r="A49" s="162" t="s">
        <v>120</v>
      </c>
      <c r="B49" s="196" t="s">
        <v>152</v>
      </c>
      <c r="C49" s="71">
        <v>0.03</v>
      </c>
      <c r="D49" s="72">
        <v>0.170505</v>
      </c>
      <c r="E49" s="72">
        <v>0.0562</v>
      </c>
      <c r="F49" s="73">
        <v>0</v>
      </c>
      <c r="G49" s="72">
        <v>0.00611</v>
      </c>
      <c r="H49" s="72">
        <v>0</v>
      </c>
      <c r="I49" s="73">
        <v>0</v>
      </c>
      <c r="J49" s="95">
        <f>0.2*C49/$C$5+0.1*D49/$D$5+0.1*E49/$E$5+0.15*F49/$F$5+0.1*G49/$G$5+0.15*H49/$H$5+0.2*I49/$I$5</f>
        <v>0.0011945451746098092</v>
      </c>
      <c r="K49" s="199" t="e">
        <f>#REF!*J49</f>
        <v>#REF!</v>
      </c>
      <c r="L49" s="199" t="e">
        <f t="shared" si="10"/>
        <v>#REF!</v>
      </c>
      <c r="M49" s="228">
        <v>4</v>
      </c>
      <c r="N49" s="229">
        <v>43</v>
      </c>
      <c r="O49" s="219" t="s">
        <v>153</v>
      </c>
      <c r="P49" s="220"/>
      <c r="Q49" s="240">
        <f aca="true" t="shared" si="12" ref="Q49:Q80">$Q$2*J49/(1-$J$6-$J$33)</f>
        <v>0.9379350283316267</v>
      </c>
    </row>
    <row r="50" spans="1:17" ht="12" customHeight="1">
      <c r="A50" s="162"/>
      <c r="B50" s="196" t="s">
        <v>154</v>
      </c>
      <c r="C50" s="71">
        <v>0.03</v>
      </c>
      <c r="D50" s="197" t="s">
        <v>155</v>
      </c>
      <c r="E50" s="197" t="s">
        <v>155</v>
      </c>
      <c r="F50" s="198" t="s">
        <v>155</v>
      </c>
      <c r="G50" s="197" t="s">
        <v>155</v>
      </c>
      <c r="H50" s="197" t="s">
        <v>155</v>
      </c>
      <c r="I50" s="198" t="s">
        <v>155</v>
      </c>
      <c r="J50" s="95">
        <f>0.2*C50/$C$5+0.1*D50/$D$5+0.1*E50/$E$5+0.15*F50/$F$5+0.1*G50/$G$5+0.15*H50/$H$5+0.2*I50/$I$5</f>
        <v>0.0010619469026548675</v>
      </c>
      <c r="K50" s="199" t="e">
        <f>#REF!*J50</f>
        <v>#REF!</v>
      </c>
      <c r="L50" s="199" t="e">
        <f t="shared" si="10"/>
        <v>#REF!</v>
      </c>
      <c r="M50" s="228">
        <v>4</v>
      </c>
      <c r="N50" s="229"/>
      <c r="O50" s="230"/>
      <c r="P50" s="220"/>
      <c r="Q50" s="240">
        <f t="shared" si="12"/>
        <v>0.8338212898090068</v>
      </c>
    </row>
    <row r="51" spans="1:17" ht="12" customHeight="1">
      <c r="A51" s="162"/>
      <c r="B51" s="196" t="s">
        <v>156</v>
      </c>
      <c r="C51" s="71">
        <v>0.04</v>
      </c>
      <c r="D51" s="72">
        <v>0</v>
      </c>
      <c r="E51" s="106">
        <v>0.0007</v>
      </c>
      <c r="F51" s="73">
        <v>0</v>
      </c>
      <c r="G51" s="72">
        <v>0.0017800000000000001</v>
      </c>
      <c r="H51" s="72">
        <v>0</v>
      </c>
      <c r="I51" s="73">
        <v>0</v>
      </c>
      <c r="J51" s="95">
        <f>0.2*C51/$C$5+0.1*D51/$D$5+0.1*E51/$E$5+0.15*F51/$F$5+0.1*G51/$G$5+0.15*H51/$H$5+0.2*I51/$I$5</f>
        <v>0.0014195348964316456</v>
      </c>
      <c r="K51" s="199" t="e">
        <f>#REF!*J51</f>
        <v>#REF!</v>
      </c>
      <c r="L51" s="199" t="e">
        <f t="shared" si="10"/>
        <v>#REF!</v>
      </c>
      <c r="M51" s="228">
        <v>5</v>
      </c>
      <c r="N51" s="229"/>
      <c r="O51" s="230"/>
      <c r="P51" s="220"/>
      <c r="Q51" s="240">
        <f t="shared" si="12"/>
        <v>1.114592843872357</v>
      </c>
    </row>
    <row r="52" spans="1:17" ht="12" customHeight="1">
      <c r="A52" s="162"/>
      <c r="B52" s="196" t="s">
        <v>157</v>
      </c>
      <c r="C52" s="71">
        <v>0.06</v>
      </c>
      <c r="D52" s="72">
        <v>1.7670150000000002</v>
      </c>
      <c r="E52" s="106">
        <v>0.2201</v>
      </c>
      <c r="F52" s="73">
        <v>0</v>
      </c>
      <c r="G52" s="72">
        <v>0.14743</v>
      </c>
      <c r="H52" s="72">
        <v>0</v>
      </c>
      <c r="I52" s="73">
        <v>650</v>
      </c>
      <c r="J52" s="95">
        <f>0.2*C52/$C$5+0.1*D52/$D$5+0.1*E52/$E$5+0.15*F52/$F$5+0.1*G52/$G$5+0.15*H52/$H$5+0.2*I52/$I$5</f>
        <v>0.004694247762746972</v>
      </c>
      <c r="K52" s="199" t="e">
        <f>#REF!*J52</f>
        <v>#REF!</v>
      </c>
      <c r="L52" s="199" t="e">
        <f t="shared" si="10"/>
        <v>#REF!</v>
      </c>
      <c r="M52" s="228">
        <v>16</v>
      </c>
      <c r="N52" s="229"/>
      <c r="O52" s="230"/>
      <c r="P52" s="220"/>
      <c r="Q52" s="240">
        <f t="shared" si="12"/>
        <v>3.6858375069707483</v>
      </c>
    </row>
    <row r="53" spans="1:17" ht="12" customHeight="1">
      <c r="A53" s="162"/>
      <c r="B53" s="196" t="s">
        <v>158</v>
      </c>
      <c r="C53" s="71">
        <v>0.02</v>
      </c>
      <c r="D53" s="72">
        <v>0</v>
      </c>
      <c r="E53" s="72">
        <v>0</v>
      </c>
      <c r="F53" s="73">
        <v>0</v>
      </c>
      <c r="G53" s="72">
        <v>0</v>
      </c>
      <c r="H53" s="72">
        <v>0</v>
      </c>
      <c r="I53" s="73">
        <v>0</v>
      </c>
      <c r="J53" s="95">
        <f>0.2*C53/$C$5+0.1*D53/$D$5+0.1*E53/$E$5+0.15*F53/$F$5+0.1*G53/$G$5+0.15*H53/$H$5+0.2*I53/$I$5</f>
        <v>0.0007079646017699117</v>
      </c>
      <c r="K53" s="199" t="e">
        <f>#REF!*J53</f>
        <v>#REF!</v>
      </c>
      <c r="L53" s="199" t="e">
        <f t="shared" si="10"/>
        <v>#REF!</v>
      </c>
      <c r="M53" s="228">
        <v>2</v>
      </c>
      <c r="N53" s="229"/>
      <c r="O53" s="230"/>
      <c r="P53" s="220"/>
      <c r="Q53" s="240">
        <f t="shared" si="12"/>
        <v>0.5558808598726712</v>
      </c>
    </row>
    <row r="54" spans="1:17" ht="12" customHeight="1">
      <c r="A54" s="162"/>
      <c r="B54" s="196" t="s">
        <v>159</v>
      </c>
      <c r="C54" s="71">
        <v>0.02</v>
      </c>
      <c r="D54" s="72">
        <v>0</v>
      </c>
      <c r="E54" s="72">
        <v>0</v>
      </c>
      <c r="F54" s="73">
        <v>0</v>
      </c>
      <c r="G54" s="72">
        <v>0.051216</v>
      </c>
      <c r="H54" s="72">
        <v>0</v>
      </c>
      <c r="I54" s="73">
        <v>50</v>
      </c>
      <c r="J54" s="95">
        <f>0.2*C54/$C$5+0.1*D54/$D$5+0.1*E54/$E$5+0.15*F54/$F$5+0.1*G54/$G$5+0.15*H54/$H$5+0.2*I54/$I$5</f>
        <v>0.0008988717217866235</v>
      </c>
      <c r="K54" s="199" t="e">
        <f>#REF!*J54</f>
        <v>#REF!</v>
      </c>
      <c r="L54" s="199" t="e">
        <f t="shared" si="10"/>
        <v>#REF!</v>
      </c>
      <c r="M54" s="228">
        <v>3</v>
      </c>
      <c r="N54" s="229"/>
      <c r="O54" s="230"/>
      <c r="P54" s="220"/>
      <c r="Q54" s="240">
        <f t="shared" si="12"/>
        <v>0.705777639691042</v>
      </c>
    </row>
    <row r="55" spans="1:17" ht="24.75" customHeight="1">
      <c r="A55" s="162" t="s">
        <v>136</v>
      </c>
      <c r="B55" s="196" t="s">
        <v>38</v>
      </c>
      <c r="C55" s="71">
        <v>0.04</v>
      </c>
      <c r="D55" s="72">
        <v>1.7985</v>
      </c>
      <c r="E55" s="72">
        <v>0.1207</v>
      </c>
      <c r="F55" s="73">
        <v>0</v>
      </c>
      <c r="G55" s="72">
        <v>0.08122</v>
      </c>
      <c r="H55" s="72">
        <v>0</v>
      </c>
      <c r="I55" s="73">
        <v>100</v>
      </c>
      <c r="J55" s="95">
        <f>0.2*C55/$C$5+0.1*D55/$D$5+0.1*E55/$E$5+0.15*F55/$F$5+0.1*G55/$G$5+0.15*H55/$H$5+0.2*I55/$I$5</f>
        <v>0.0026707434466465454</v>
      </c>
      <c r="K55" s="199" t="e">
        <f>#REF!*J55</f>
        <v>#REF!</v>
      </c>
      <c r="L55" s="199" t="e">
        <f t="shared" si="10"/>
        <v>#REF!</v>
      </c>
      <c r="M55" s="228">
        <v>9</v>
      </c>
      <c r="N55" s="229"/>
      <c r="O55" s="230"/>
      <c r="P55" s="220"/>
      <c r="Q55" s="240">
        <f t="shared" si="12"/>
        <v>2.097018918614921</v>
      </c>
    </row>
    <row r="56" spans="1:17" ht="33.75" customHeight="1">
      <c r="A56" s="163" t="s">
        <v>39</v>
      </c>
      <c r="B56" s="163" t="s">
        <v>40</v>
      </c>
      <c r="C56" s="167">
        <f aca="true" t="shared" si="13" ref="C56:I56">SUM(C57:C57)</f>
        <v>0.08</v>
      </c>
      <c r="D56" s="168">
        <f t="shared" si="13"/>
        <v>0</v>
      </c>
      <c r="E56" s="168">
        <f t="shared" si="13"/>
        <v>0.9059</v>
      </c>
      <c r="F56" s="98">
        <f t="shared" si="13"/>
        <v>0</v>
      </c>
      <c r="G56" s="168">
        <f t="shared" si="13"/>
        <v>0.22</v>
      </c>
      <c r="H56" s="168">
        <f t="shared" si="13"/>
        <v>0</v>
      </c>
      <c r="I56" s="98">
        <f t="shared" si="13"/>
        <v>1329</v>
      </c>
      <c r="J56" s="168">
        <f>0.2*C56/$C$5+0.1*D56/$D$5+0.1*E56/$E$5+0.15*F56/$F$5+0.1*G56/$G$5+0.15*H56/$H$5+0.2*I56/$I$5</f>
        <v>0.0066823560114942365</v>
      </c>
      <c r="K56" s="167" t="e">
        <f>SUM(K57:K57)</f>
        <v>#REF!</v>
      </c>
      <c r="L56" s="167" t="e">
        <f t="shared" si="10"/>
        <v>#REF!</v>
      </c>
      <c r="M56" s="98">
        <f>SUM(M57:M57)</f>
        <v>23</v>
      </c>
      <c r="N56" s="211">
        <v>23</v>
      </c>
      <c r="O56" s="215"/>
      <c r="P56" s="234" t="s">
        <v>122</v>
      </c>
      <c r="Q56" s="240">
        <f t="shared" si="12"/>
        <v>5.246863750473179</v>
      </c>
    </row>
    <row r="57" spans="1:17" ht="33.75" customHeight="1">
      <c r="A57" s="163" t="s">
        <v>136</v>
      </c>
      <c r="B57" s="196" t="s">
        <v>42</v>
      </c>
      <c r="C57" s="199">
        <v>0.08</v>
      </c>
      <c r="D57" s="200">
        <v>0</v>
      </c>
      <c r="E57" s="200">
        <v>0.9059</v>
      </c>
      <c r="F57" s="201">
        <v>0</v>
      </c>
      <c r="G57" s="200">
        <v>0.22</v>
      </c>
      <c r="H57" s="200">
        <v>0</v>
      </c>
      <c r="I57" s="235">
        <v>1329</v>
      </c>
      <c r="J57" s="95">
        <f>0.2*C57/$C$5+0.1*D57/$D$5+0.1*E57/$E$5+0.15*F57/$F$5+0.1*G57/$G$5+0.15*H57/$H$5+0.2*I57/$I$5</f>
        <v>0.0066823560114942365</v>
      </c>
      <c r="K57" s="199" t="e">
        <f>#REF!*J57</f>
        <v>#REF!</v>
      </c>
      <c r="L57" s="199" t="e">
        <f t="shared" si="10"/>
        <v>#REF!</v>
      </c>
      <c r="M57" s="228">
        <v>23</v>
      </c>
      <c r="N57" s="229">
        <v>23</v>
      </c>
      <c r="O57" s="212"/>
      <c r="P57" s="234"/>
      <c r="Q57" s="240">
        <f t="shared" si="12"/>
        <v>5.246863750473179</v>
      </c>
    </row>
    <row r="58" spans="1:17" ht="12" customHeight="1">
      <c r="A58" s="163" t="s">
        <v>44</v>
      </c>
      <c r="B58" s="163" t="s">
        <v>160</v>
      </c>
      <c r="C58" s="167">
        <f aca="true" t="shared" si="14" ref="C58:I58">SUM(C59:C61)</f>
        <v>0.15000000000000002</v>
      </c>
      <c r="D58" s="168">
        <f t="shared" si="14"/>
        <v>0.67605</v>
      </c>
      <c r="E58" s="168">
        <f t="shared" si="14"/>
        <v>5.3635</v>
      </c>
      <c r="F58" s="98">
        <f t="shared" si="14"/>
        <v>0</v>
      </c>
      <c r="G58" s="168">
        <f t="shared" si="14"/>
        <v>1.282813</v>
      </c>
      <c r="H58" s="168">
        <f t="shared" si="14"/>
        <v>0</v>
      </c>
      <c r="I58" s="98">
        <f t="shared" si="14"/>
        <v>3402</v>
      </c>
      <c r="J58" s="168">
        <f>0.2*C58/$C$5+0.1*D58/$D$5+0.1*E58/$E$5+0.15*F58/$F$5+0.1*G58/$G$5+0.15*H58/$H$5+0.2*I58/$I$5</f>
        <v>0.019147526857045523</v>
      </c>
      <c r="K58" s="167" t="e">
        <f>SUM(K59:K61)</f>
        <v>#REF!</v>
      </c>
      <c r="L58" s="167" t="e">
        <f t="shared" si="10"/>
        <v>#REF!</v>
      </c>
      <c r="M58" s="98">
        <f>SUM(M59:M61)</f>
        <v>65</v>
      </c>
      <c r="N58" s="211">
        <v>65</v>
      </c>
      <c r="O58" s="215"/>
      <c r="P58" s="220" t="s">
        <v>122</v>
      </c>
      <c r="Q58" s="240">
        <f t="shared" si="12"/>
        <v>15.03428796739296</v>
      </c>
    </row>
    <row r="59" spans="1:17" ht="21.75" customHeight="1">
      <c r="A59" s="162" t="s">
        <v>120</v>
      </c>
      <c r="B59" s="196" t="s">
        <v>161</v>
      </c>
      <c r="C59" s="202">
        <v>0.04</v>
      </c>
      <c r="D59" s="203">
        <v>0</v>
      </c>
      <c r="E59" s="203">
        <v>0.0019</v>
      </c>
      <c r="F59" s="204">
        <v>0</v>
      </c>
      <c r="G59" s="203">
        <v>0</v>
      </c>
      <c r="H59" s="203">
        <v>0</v>
      </c>
      <c r="I59" s="204">
        <v>60</v>
      </c>
      <c r="J59" s="95">
        <f>0.2*C59/$C$5+0.1*D59/$D$5+0.1*E59/$E$5+0.15*F59/$F$5+0.1*G59/$G$5+0.15*H59/$H$5+0.2*I59/$I$5</f>
        <v>0.0015414606631371033</v>
      </c>
      <c r="K59" s="199" t="e">
        <f>#REF!*J59</f>
        <v>#REF!</v>
      </c>
      <c r="L59" s="199" t="e">
        <f t="shared" si="10"/>
        <v>#REF!</v>
      </c>
      <c r="M59" s="236">
        <v>5</v>
      </c>
      <c r="N59" s="211"/>
      <c r="O59" s="219" t="s">
        <v>162</v>
      </c>
      <c r="P59" s="220"/>
      <c r="Q59" s="240">
        <f t="shared" si="12"/>
        <v>1.210326726424428</v>
      </c>
    </row>
    <row r="60" spans="1:17" ht="21.75" customHeight="1">
      <c r="A60" s="162"/>
      <c r="B60" s="196" t="s">
        <v>163</v>
      </c>
      <c r="C60" s="202">
        <v>0.07</v>
      </c>
      <c r="D60" s="203">
        <v>0.06655499999999999</v>
      </c>
      <c r="E60" s="203">
        <v>3.273</v>
      </c>
      <c r="F60" s="204">
        <v>0</v>
      </c>
      <c r="G60" s="203">
        <v>1.0560129999999999</v>
      </c>
      <c r="H60" s="203">
        <v>0</v>
      </c>
      <c r="I60" s="204">
        <v>1140</v>
      </c>
      <c r="J60" s="95">
        <f>0.2*C60/$C$5+0.1*D60/$D$5+0.1*E60/$E$5+0.15*F60/$F$5+0.1*G60/$G$5+0.15*H60/$H$5+0.2*I60/$I$5</f>
        <v>0.009298497824455208</v>
      </c>
      <c r="K60" s="199" t="e">
        <f>#REF!*J60</f>
        <v>#REF!</v>
      </c>
      <c r="L60" s="199" t="e">
        <f t="shared" si="10"/>
        <v>#REF!</v>
      </c>
      <c r="M60" s="236">
        <v>32</v>
      </c>
      <c r="N60" s="211"/>
      <c r="O60" s="230"/>
      <c r="P60" s="220"/>
      <c r="Q60" s="240">
        <f t="shared" si="12"/>
        <v>7.30101046473253</v>
      </c>
    </row>
    <row r="61" spans="1:17" ht="21.75" customHeight="1">
      <c r="A61" s="162"/>
      <c r="B61" s="196" t="s">
        <v>164</v>
      </c>
      <c r="C61" s="202">
        <v>0.04</v>
      </c>
      <c r="D61" s="203">
        <v>0.609495</v>
      </c>
      <c r="E61" s="203">
        <v>2.0886</v>
      </c>
      <c r="F61" s="204">
        <v>0</v>
      </c>
      <c r="G61" s="203">
        <v>0.2268</v>
      </c>
      <c r="H61" s="203">
        <v>0</v>
      </c>
      <c r="I61" s="204">
        <v>2202</v>
      </c>
      <c r="J61" s="95">
        <f>0.2*C61/$C$5+0.1*D61/$D$5+0.1*E61/$E$5+0.15*F61/$F$5+0.1*G61/$G$5+0.15*H61/$H$5+0.2*I61/$I$5</f>
        <v>0.008307568369453209</v>
      </c>
      <c r="K61" s="199" t="e">
        <f>#REF!*J61</f>
        <v>#REF!</v>
      </c>
      <c r="L61" s="199" t="e">
        <f t="shared" si="10"/>
        <v>#REF!</v>
      </c>
      <c r="M61" s="236">
        <v>28</v>
      </c>
      <c r="N61" s="211"/>
      <c r="O61" s="230"/>
      <c r="P61" s="220"/>
      <c r="Q61" s="240">
        <f t="shared" si="12"/>
        <v>6.522950776235999</v>
      </c>
    </row>
    <row r="62" spans="1:17" ht="15" customHeight="1">
      <c r="A62" s="163" t="s">
        <v>47</v>
      </c>
      <c r="B62" s="163" t="s">
        <v>45</v>
      </c>
      <c r="C62" s="205">
        <f aca="true" t="shared" si="15" ref="C62:I62">SUM(C63:C68)</f>
        <v>0.42000000000000004</v>
      </c>
      <c r="D62" s="206">
        <f t="shared" si="15"/>
        <v>10.928564999999997</v>
      </c>
      <c r="E62" s="206">
        <f t="shared" si="15"/>
        <v>13.325</v>
      </c>
      <c r="F62" s="207">
        <f t="shared" si="15"/>
        <v>6</v>
      </c>
      <c r="G62" s="206">
        <f t="shared" si="15"/>
        <v>1.4666061000000001</v>
      </c>
      <c r="H62" s="206">
        <f t="shared" si="15"/>
        <v>0</v>
      </c>
      <c r="I62" s="207">
        <f t="shared" si="15"/>
        <v>1692</v>
      </c>
      <c r="J62" s="168">
        <f>0.2*C62/$C$5+0.1*D62/$D$5+0.1*E62/$E$5+0.15*F62/$F$5+0.1*G62/$G$5+0.15*H62/$H$5+0.2*I62/$I$5</f>
        <v>0.05451056296282061</v>
      </c>
      <c r="K62" s="205" t="e">
        <f>SUM(K63:K68)</f>
        <v>#REF!</v>
      </c>
      <c r="L62" s="167" t="e">
        <f t="shared" si="10"/>
        <v>#REF!</v>
      </c>
      <c r="M62" s="207">
        <f>SUM(M63:M68)</f>
        <v>186</v>
      </c>
      <c r="N62" s="211">
        <v>186</v>
      </c>
      <c r="O62" s="215"/>
      <c r="P62" s="220" t="s">
        <v>122</v>
      </c>
      <c r="Q62" s="240">
        <f t="shared" si="12"/>
        <v>42.80069728933149</v>
      </c>
    </row>
    <row r="63" spans="1:17" ht="18.75" customHeight="1">
      <c r="A63" s="162" t="s">
        <v>120</v>
      </c>
      <c r="B63" s="139" t="s">
        <v>165</v>
      </c>
      <c r="C63" s="71">
        <v>0.09</v>
      </c>
      <c r="D63" s="72">
        <v>3.39</v>
      </c>
      <c r="E63" s="72">
        <v>3.825</v>
      </c>
      <c r="F63" s="73">
        <v>0</v>
      </c>
      <c r="G63" s="72">
        <v>0.255</v>
      </c>
      <c r="H63" s="72">
        <v>0</v>
      </c>
      <c r="I63" s="73">
        <v>120</v>
      </c>
      <c r="J63" s="95">
        <f>0.2*C63/$C$5+0.1*D63/$D$5+0.1*E63/$E$5+0.15*F63/$F$5+0.1*G63/$G$5+0.15*H63/$H$5+0.2*I63/$I$5</f>
        <v>0.008473252114011318</v>
      </c>
      <c r="K63" s="199" t="e">
        <f>#REF!*J63</f>
        <v>#REF!</v>
      </c>
      <c r="L63" s="199" t="e">
        <f t="shared" si="10"/>
        <v>#REF!</v>
      </c>
      <c r="M63" s="228">
        <v>29</v>
      </c>
      <c r="N63" s="229">
        <v>104</v>
      </c>
      <c r="O63" s="219" t="s">
        <v>166</v>
      </c>
      <c r="P63" s="220"/>
      <c r="Q63" s="240">
        <f t="shared" si="12"/>
        <v>6.653042622864537</v>
      </c>
    </row>
    <row r="64" spans="1:17" ht="18.75" customHeight="1">
      <c r="A64" s="162"/>
      <c r="B64" s="139" t="s">
        <v>167</v>
      </c>
      <c r="C64" s="71">
        <v>0.07</v>
      </c>
      <c r="D64" s="72">
        <v>0.61005</v>
      </c>
      <c r="E64" s="72">
        <v>6.1444</v>
      </c>
      <c r="F64" s="73">
        <v>0</v>
      </c>
      <c r="G64" s="72">
        <v>0.656245</v>
      </c>
      <c r="H64" s="72">
        <v>0</v>
      </c>
      <c r="I64" s="73">
        <v>682</v>
      </c>
      <c r="J64" s="95">
        <f>0.2*C64/$C$5+0.1*D64/$D$5+0.1*E64/$E$5+0.15*F64/$F$5+0.1*G64/$G$5+0.15*H64/$H$5+0.2*I64/$I$5</f>
        <v>0.010220194587529341</v>
      </c>
      <c r="K64" s="199" t="e">
        <f>#REF!*J64</f>
        <v>#REF!</v>
      </c>
      <c r="L64" s="199" t="e">
        <f t="shared" si="10"/>
        <v>#REF!</v>
      </c>
      <c r="M64" s="228">
        <v>35</v>
      </c>
      <c r="N64" s="229"/>
      <c r="O64" s="230"/>
      <c r="P64" s="220"/>
      <c r="Q64" s="240">
        <f t="shared" si="12"/>
        <v>8.024709909476833</v>
      </c>
    </row>
    <row r="65" spans="1:17" ht="18.75" customHeight="1">
      <c r="A65" s="162"/>
      <c r="B65" s="139" t="s">
        <v>168</v>
      </c>
      <c r="C65" s="71">
        <v>0.07</v>
      </c>
      <c r="D65" s="72">
        <v>4.515</v>
      </c>
      <c r="E65" s="106">
        <v>1.1</v>
      </c>
      <c r="F65" s="73">
        <v>0</v>
      </c>
      <c r="G65" s="72">
        <v>0.22</v>
      </c>
      <c r="H65" s="72">
        <v>0</v>
      </c>
      <c r="I65" s="73">
        <v>320</v>
      </c>
      <c r="J65" s="95">
        <f>0.2*C65/$C$5+0.1*D65/$D$5+0.1*E65/$E$5+0.15*F65/$F$5+0.1*G65/$G$5+0.15*H65/$H$5+0.2*I65/$I$5</f>
        <v>0.0064381914991999915</v>
      </c>
      <c r="K65" s="199" t="e">
        <f>#REF!*J65</f>
        <v>#REF!</v>
      </c>
      <c r="L65" s="199" t="e">
        <f t="shared" si="10"/>
        <v>#REF!</v>
      </c>
      <c r="M65" s="228">
        <v>22</v>
      </c>
      <c r="N65" s="229"/>
      <c r="O65" s="230"/>
      <c r="P65" s="220"/>
      <c r="Q65" s="240">
        <f t="shared" si="12"/>
        <v>5.0551502400728</v>
      </c>
    </row>
    <row r="66" spans="1:17" ht="18.75" customHeight="1">
      <c r="A66" s="162"/>
      <c r="B66" s="139" t="s">
        <v>169</v>
      </c>
      <c r="C66" s="71">
        <v>0.05</v>
      </c>
      <c r="D66" s="72">
        <v>0.072</v>
      </c>
      <c r="E66" s="72">
        <v>0.51</v>
      </c>
      <c r="F66" s="73">
        <v>0</v>
      </c>
      <c r="G66" s="72">
        <v>0.016</v>
      </c>
      <c r="H66" s="72">
        <v>0</v>
      </c>
      <c r="I66" s="73">
        <v>0</v>
      </c>
      <c r="J66" s="95">
        <f>0.2*C66/$C$5+0.1*D66/$D$5+0.1*E66/$E$5+0.15*F66/$F$5+0.1*G66/$G$5+0.15*H66/$H$5+0.2*I66/$I$5</f>
        <v>0.0022394219527059633</v>
      </c>
      <c r="K66" s="199" t="e">
        <f>#REF!*J66</f>
        <v>#REF!</v>
      </c>
      <c r="L66" s="199" t="e">
        <f t="shared" si="10"/>
        <v>#REF!</v>
      </c>
      <c r="M66" s="228">
        <v>8</v>
      </c>
      <c r="N66" s="229"/>
      <c r="O66" s="230"/>
      <c r="P66" s="220"/>
      <c r="Q66" s="240">
        <f t="shared" si="12"/>
        <v>1.7583531684716966</v>
      </c>
    </row>
    <row r="67" spans="1:17" ht="18.75" customHeight="1">
      <c r="A67" s="162"/>
      <c r="B67" s="139" t="s">
        <v>128</v>
      </c>
      <c r="C67" s="71">
        <v>0.05</v>
      </c>
      <c r="D67" s="72">
        <v>0.85005</v>
      </c>
      <c r="E67" s="72">
        <v>0.7</v>
      </c>
      <c r="F67" s="73">
        <v>0</v>
      </c>
      <c r="G67" s="72">
        <v>0.1408</v>
      </c>
      <c r="H67" s="72">
        <v>0</v>
      </c>
      <c r="I67" s="73">
        <v>40</v>
      </c>
      <c r="J67" s="95">
        <f>0.2*C67/$C$5+0.1*D67/$D$5+0.1*E67/$E$5+0.15*F67/$F$5+0.1*G67/$G$5+0.15*H67/$H$5+0.2*I67/$I$5</f>
        <v>0.0030395032324260288</v>
      </c>
      <c r="K67" s="199" t="e">
        <f>#REF!*J67</f>
        <v>#REF!</v>
      </c>
      <c r="L67" s="199" t="e">
        <f t="shared" si="10"/>
        <v>#REF!</v>
      </c>
      <c r="M67" s="262">
        <v>10</v>
      </c>
      <c r="N67" s="229"/>
      <c r="O67" s="230"/>
      <c r="P67" s="220"/>
      <c r="Q67" s="240">
        <f t="shared" si="12"/>
        <v>2.386562359477776</v>
      </c>
    </row>
    <row r="68" spans="1:17" ht="24.75" customHeight="1">
      <c r="A68" s="241" t="s">
        <v>136</v>
      </c>
      <c r="B68" s="139" t="s">
        <v>46</v>
      </c>
      <c r="C68" s="71">
        <v>0.09</v>
      </c>
      <c r="D68" s="72">
        <v>1.491465</v>
      </c>
      <c r="E68" s="106">
        <v>1.0456</v>
      </c>
      <c r="F68" s="73">
        <v>6</v>
      </c>
      <c r="G68" s="72">
        <v>0.1785611</v>
      </c>
      <c r="H68" s="72">
        <v>0</v>
      </c>
      <c r="I68" s="73">
        <v>530</v>
      </c>
      <c r="J68" s="95">
        <f>0.2*C68/$C$5+0.1*D68/$D$5+0.1*E68/$E$5+0.15*F68/$F$5+0.1*G68/$G$5+0.15*H68/$H$5+0.2*I68/$I$5</f>
        <v>0.024099999576947976</v>
      </c>
      <c r="K68" s="199" t="e">
        <f>#REF!*J68</f>
        <v>#REF!</v>
      </c>
      <c r="L68" s="199" t="e">
        <f t="shared" si="10"/>
        <v>#REF!</v>
      </c>
      <c r="M68" s="262">
        <v>82</v>
      </c>
      <c r="N68" s="229">
        <v>82</v>
      </c>
      <c r="O68" s="212"/>
      <c r="P68" s="220"/>
      <c r="Q68" s="240">
        <f t="shared" si="12"/>
        <v>18.92287898896785</v>
      </c>
    </row>
    <row r="69" spans="1:17" ht="12.75" customHeight="1">
      <c r="A69" s="163" t="s">
        <v>52</v>
      </c>
      <c r="B69" s="242" t="s">
        <v>48</v>
      </c>
      <c r="C69" s="164">
        <f aca="true" t="shared" si="16" ref="C69:I69">SUM(C70:C75)</f>
        <v>0.48</v>
      </c>
      <c r="D69" s="165">
        <f t="shared" si="16"/>
        <v>83.81862000000001</v>
      </c>
      <c r="E69" s="165">
        <f t="shared" si="16"/>
        <v>12.1701</v>
      </c>
      <c r="F69" s="166">
        <f t="shared" si="16"/>
        <v>4</v>
      </c>
      <c r="G69" s="165">
        <f t="shared" si="16"/>
        <v>1.0902064</v>
      </c>
      <c r="H69" s="165">
        <f t="shared" si="16"/>
        <v>0.0255</v>
      </c>
      <c r="I69" s="166">
        <f t="shared" si="16"/>
        <v>624</v>
      </c>
      <c r="J69" s="168">
        <f>0.2*C69/$C$5+0.1*D69/$D$5+0.1*E69/$E$5+0.15*F69/$F$5+0.1*G69/$G$5+0.15*H69/$H$5+0.2*I69/$I$5</f>
        <v>0.08167888223190944</v>
      </c>
      <c r="K69" s="164" t="e">
        <f>SUM(K70:K75)</f>
        <v>#REF!</v>
      </c>
      <c r="L69" s="167" t="e">
        <f t="shared" si="10"/>
        <v>#REF!</v>
      </c>
      <c r="M69" s="166">
        <f>SUM(M70:M75)</f>
        <v>280</v>
      </c>
      <c r="N69" s="211">
        <v>280</v>
      </c>
      <c r="O69" s="215"/>
      <c r="P69" s="220" t="s">
        <v>122</v>
      </c>
      <c r="Q69" s="240">
        <f t="shared" si="12"/>
        <v>64.13276479502385</v>
      </c>
    </row>
    <row r="70" spans="1:17" ht="24.75" customHeight="1">
      <c r="A70" s="243" t="s">
        <v>120</v>
      </c>
      <c r="B70" s="139" t="s">
        <v>170</v>
      </c>
      <c r="C70" s="71">
        <v>0.06</v>
      </c>
      <c r="D70" s="244">
        <v>0.31464</v>
      </c>
      <c r="E70" s="244">
        <v>2.322</v>
      </c>
      <c r="F70" s="245">
        <v>0</v>
      </c>
      <c r="G70" s="244">
        <v>0.2458</v>
      </c>
      <c r="H70" s="244">
        <v>0</v>
      </c>
      <c r="I70" s="263">
        <v>556</v>
      </c>
      <c r="J70" s="95">
        <f>0.2*C70/$C$5+0.1*D70/$D$5+0.1*E70/$E$5+0.15*F70/$F$5+0.1*G70/$G$5+0.15*H70/$H$5+0.2*I70/$I$5</f>
        <v>0.005700430065210437</v>
      </c>
      <c r="K70" s="264" t="e">
        <f>#REF!*J70</f>
        <v>#REF!</v>
      </c>
      <c r="L70" s="199" t="e">
        <f t="shared" si="10"/>
        <v>#REF!</v>
      </c>
      <c r="M70" s="262">
        <v>20</v>
      </c>
      <c r="N70" s="229">
        <v>55</v>
      </c>
      <c r="O70" s="219" t="s">
        <v>171</v>
      </c>
      <c r="P70" s="220"/>
      <c r="Q70" s="240">
        <f t="shared" si="12"/>
        <v>4.475873452389151</v>
      </c>
    </row>
    <row r="71" spans="1:17" ht="24.75" customHeight="1">
      <c r="A71" s="243"/>
      <c r="B71" s="139" t="s">
        <v>172</v>
      </c>
      <c r="C71" s="71">
        <v>0.09</v>
      </c>
      <c r="D71" s="244">
        <v>0</v>
      </c>
      <c r="E71" s="244">
        <v>0.0002</v>
      </c>
      <c r="F71" s="245">
        <v>0</v>
      </c>
      <c r="G71" s="244">
        <v>0</v>
      </c>
      <c r="H71" s="244">
        <v>0</v>
      </c>
      <c r="I71" s="263">
        <v>0</v>
      </c>
      <c r="J71" s="95">
        <f>0.2*C71/$C$5+0.1*D71/$D$5+0.1*E71/$E$5+0.15*F71/$F$5+0.1*G71/$G$5+0.15*H71/$H$5+0.2*I71/$I$5</f>
        <v>0.0031860013485994544</v>
      </c>
      <c r="K71" s="264" t="e">
        <f>#REF!*J71</f>
        <v>#REF!</v>
      </c>
      <c r="L71" s="199" t="e">
        <f t="shared" si="10"/>
        <v>#REF!</v>
      </c>
      <c r="M71" s="262">
        <v>11</v>
      </c>
      <c r="N71" s="229"/>
      <c r="O71" s="219"/>
      <c r="P71" s="220"/>
      <c r="Q71" s="240">
        <f t="shared" si="12"/>
        <v>2.501590001516123</v>
      </c>
    </row>
    <row r="72" spans="1:17" ht="24.75" customHeight="1">
      <c r="A72" s="243"/>
      <c r="B72" s="139" t="s">
        <v>173</v>
      </c>
      <c r="C72" s="71">
        <v>0.08</v>
      </c>
      <c r="D72" s="244">
        <v>2.6343900000000002</v>
      </c>
      <c r="E72" s="244">
        <v>3.5025</v>
      </c>
      <c r="F72" s="245">
        <v>0</v>
      </c>
      <c r="G72" s="244">
        <v>0.1700634</v>
      </c>
      <c r="H72" s="244">
        <v>0</v>
      </c>
      <c r="I72" s="263">
        <v>0</v>
      </c>
      <c r="J72" s="95">
        <f>0.2*C72/$C$5+0.1*D72/$D$5+0.1*E72/$E$5+0.15*F72/$F$5+0.1*G72/$G$5+0.15*H72/$H$5+0.2*I72/$I$5</f>
        <v>0.007125717595901244</v>
      </c>
      <c r="K72" s="264" t="e">
        <f>#REF!*J72</f>
        <v>#REF!</v>
      </c>
      <c r="L72" s="199" t="e">
        <f t="shared" si="10"/>
        <v>#REF!</v>
      </c>
      <c r="M72" s="262">
        <v>24</v>
      </c>
      <c r="N72" s="229"/>
      <c r="O72" s="219"/>
      <c r="P72" s="220"/>
      <c r="Q72" s="240">
        <f t="shared" si="12"/>
        <v>5.594983159492411</v>
      </c>
    </row>
    <row r="73" spans="1:17" ht="16.5" customHeight="1">
      <c r="A73" s="243" t="s">
        <v>136</v>
      </c>
      <c r="B73" s="139" t="s">
        <v>51</v>
      </c>
      <c r="C73" s="71">
        <v>0.09</v>
      </c>
      <c r="D73" s="244">
        <v>4.26579</v>
      </c>
      <c r="E73" s="244">
        <v>1.5588</v>
      </c>
      <c r="F73" s="245">
        <v>1</v>
      </c>
      <c r="G73" s="244">
        <v>0.06808099999999999</v>
      </c>
      <c r="H73" s="244">
        <v>0</v>
      </c>
      <c r="I73" s="263">
        <v>32</v>
      </c>
      <c r="J73" s="95">
        <f>0.2*C73/$C$5+0.1*D73/$D$5+0.1*E73/$E$5+0.15*F73/$F$5+0.1*G73/$G$5+0.15*H73/$H$5+0.2*I73/$I$5</f>
        <v>0.00954712850446844</v>
      </c>
      <c r="K73" s="264" t="e">
        <f>#REF!*J73</f>
        <v>#REF!</v>
      </c>
      <c r="L73" s="199" t="e">
        <f t="shared" si="10"/>
        <v>#REF!</v>
      </c>
      <c r="M73" s="262">
        <v>33</v>
      </c>
      <c r="N73" s="229">
        <v>33</v>
      </c>
      <c r="O73" s="212"/>
      <c r="P73" s="220"/>
      <c r="Q73" s="240">
        <f t="shared" si="12"/>
        <v>7.496230728360061</v>
      </c>
    </row>
    <row r="74" spans="1:17" ht="16.5" customHeight="1">
      <c r="A74" s="243"/>
      <c r="B74" s="139" t="s">
        <v>50</v>
      </c>
      <c r="C74" s="71">
        <v>0.07</v>
      </c>
      <c r="D74" s="244">
        <v>70.65</v>
      </c>
      <c r="E74" s="244">
        <v>0.4876</v>
      </c>
      <c r="F74" s="245">
        <v>0</v>
      </c>
      <c r="G74" s="244">
        <v>0.506632</v>
      </c>
      <c r="H74" s="244">
        <v>0</v>
      </c>
      <c r="I74" s="263">
        <v>28</v>
      </c>
      <c r="J74" s="95">
        <f>0.2*C74/$C$5+0.1*D74/$D$5+0.1*E74/$E$5+0.15*F74/$F$5+0.1*G74/$G$5+0.15*H74/$H$5+0.2*I74/$I$5</f>
        <v>0.03570384846850199</v>
      </c>
      <c r="K74" s="264" t="e">
        <f>#REF!*J74</f>
        <v>#REF!</v>
      </c>
      <c r="L74" s="199" t="e">
        <f aca="true" t="shared" si="17" ref="L74:L116">K74+Q74</f>
        <v>#REF!</v>
      </c>
      <c r="M74" s="262">
        <v>122</v>
      </c>
      <c r="N74" s="229">
        <v>122</v>
      </c>
      <c r="O74" s="212"/>
      <c r="P74" s="220"/>
      <c r="Q74" s="240">
        <f t="shared" si="12"/>
        <v>28.03400895725114</v>
      </c>
    </row>
    <row r="75" spans="1:17" ht="16.5" customHeight="1">
      <c r="A75" s="243"/>
      <c r="B75" s="139" t="s">
        <v>49</v>
      </c>
      <c r="C75" s="71">
        <v>0.09</v>
      </c>
      <c r="D75" s="244">
        <v>5.9538</v>
      </c>
      <c r="E75" s="244">
        <v>4.299</v>
      </c>
      <c r="F75" s="245">
        <v>3</v>
      </c>
      <c r="G75" s="244">
        <v>0.09963</v>
      </c>
      <c r="H75" s="244">
        <v>0.0255</v>
      </c>
      <c r="I75" s="263">
        <v>8</v>
      </c>
      <c r="J75" s="95">
        <f>0.2*C75/$C$5+0.1*D75/$D$5+0.1*E75/$E$5+0.15*F75/$F$5+0.1*G75/$G$5+0.15*H75/$H$5+0.2*I75/$I$5</f>
        <v>0.020415756249227857</v>
      </c>
      <c r="K75" s="264" t="e">
        <f>#REF!*J75</f>
        <v>#REF!</v>
      </c>
      <c r="L75" s="199" t="e">
        <f t="shared" si="17"/>
        <v>#REF!</v>
      </c>
      <c r="M75" s="262">
        <v>70</v>
      </c>
      <c r="N75" s="229">
        <v>70</v>
      </c>
      <c r="O75" s="212"/>
      <c r="P75" s="220"/>
      <c r="Q75" s="240">
        <f t="shared" si="12"/>
        <v>16.03007849601494</v>
      </c>
    </row>
    <row r="76" spans="1:17" ht="12">
      <c r="A76" s="163" t="s">
        <v>56</v>
      </c>
      <c r="B76" s="242" t="s">
        <v>53</v>
      </c>
      <c r="C76" s="246">
        <f aca="true" t="shared" si="18" ref="C76:I76">SUM(C77:C81)</f>
        <v>0.36000000000000004</v>
      </c>
      <c r="D76" s="247">
        <f t="shared" si="18"/>
        <v>4.47837245</v>
      </c>
      <c r="E76" s="247">
        <f t="shared" si="18"/>
        <v>2.7508</v>
      </c>
      <c r="F76" s="248">
        <f t="shared" si="18"/>
        <v>1</v>
      </c>
      <c r="G76" s="247">
        <f t="shared" si="18"/>
        <v>1.0345199999999999</v>
      </c>
      <c r="H76" s="247">
        <f t="shared" si="18"/>
        <v>0</v>
      </c>
      <c r="I76" s="248">
        <f t="shared" si="18"/>
        <v>272</v>
      </c>
      <c r="J76" s="168">
        <f>0.2*C76/$C$5+0.1*D76/$D$5+0.1*E76/$E$5+0.15*F76/$F$5+0.1*G76/$G$5+0.15*H76/$H$5+0.2*I76/$I$5</f>
        <v>0.02230652764628843</v>
      </c>
      <c r="K76" s="246" t="e">
        <f>SUM(K77:K81)</f>
        <v>#REF!</v>
      </c>
      <c r="L76" s="167" t="e">
        <f t="shared" si="17"/>
        <v>#REF!</v>
      </c>
      <c r="M76" s="248">
        <f>SUM(M77:M81)</f>
        <v>76</v>
      </c>
      <c r="N76" s="211">
        <v>76</v>
      </c>
      <c r="O76" s="215"/>
      <c r="P76" s="220" t="s">
        <v>122</v>
      </c>
      <c r="Q76" s="240">
        <f t="shared" si="12"/>
        <v>17.514677623419153</v>
      </c>
    </row>
    <row r="77" spans="1:17" ht="25.5" customHeight="1">
      <c r="A77" s="243" t="s">
        <v>120</v>
      </c>
      <c r="B77" s="202" t="s">
        <v>174</v>
      </c>
      <c r="C77" s="71">
        <v>0.08</v>
      </c>
      <c r="D77" s="185">
        <v>0.0994275</v>
      </c>
      <c r="E77" s="185">
        <v>0.1879</v>
      </c>
      <c r="F77" s="186">
        <v>1</v>
      </c>
      <c r="G77" s="185">
        <v>0.11</v>
      </c>
      <c r="H77" s="185">
        <v>0</v>
      </c>
      <c r="I77" s="186">
        <v>0</v>
      </c>
      <c r="J77" s="95">
        <f>0.2*C77/$C$5+0.1*D77/$D$5+0.1*E77/$E$5+0.15*F77/$F$5+0.1*G77/$G$5+0.15*H77/$H$5+0.2*I77/$I$5</f>
        <v>0.006215766741024028</v>
      </c>
      <c r="K77" s="264" t="e">
        <f>#REF!*J77</f>
        <v>#REF!</v>
      </c>
      <c r="L77" s="199" t="e">
        <f t="shared" si="17"/>
        <v>#REF!</v>
      </c>
      <c r="M77" s="262">
        <v>21</v>
      </c>
      <c r="N77" s="229">
        <v>45</v>
      </c>
      <c r="O77" s="219" t="s">
        <v>175</v>
      </c>
      <c r="P77" s="220"/>
      <c r="Q77" s="240">
        <f t="shared" si="12"/>
        <v>4.8805063870853465</v>
      </c>
    </row>
    <row r="78" spans="1:17" ht="25.5" customHeight="1">
      <c r="A78" s="243"/>
      <c r="B78" s="202" t="s">
        <v>176</v>
      </c>
      <c r="C78" s="71">
        <v>0.07</v>
      </c>
      <c r="D78" s="183">
        <v>0.02949495</v>
      </c>
      <c r="E78" s="183">
        <v>0.1164</v>
      </c>
      <c r="F78" s="184">
        <v>0</v>
      </c>
      <c r="G78" s="183">
        <v>0.18755</v>
      </c>
      <c r="H78" s="183">
        <v>0</v>
      </c>
      <c r="I78" s="184">
        <v>72</v>
      </c>
      <c r="J78" s="95">
        <f>0.2*C78/$C$5+0.1*D78/$D$5+0.1*E78/$E$5+0.15*F78/$F$5+0.1*G78/$G$5+0.15*H78/$H$5+0.2*I78/$I$5</f>
        <v>0.0030541709699641426</v>
      </c>
      <c r="K78" s="264" t="e">
        <f>#REF!*J78</f>
        <v>#REF!</v>
      </c>
      <c r="L78" s="199" t="e">
        <f t="shared" si="17"/>
        <v>#REF!</v>
      </c>
      <c r="M78" s="262">
        <v>10</v>
      </c>
      <c r="N78" s="229"/>
      <c r="O78" s="230"/>
      <c r="P78" s="220"/>
      <c r="Q78" s="240">
        <f t="shared" si="12"/>
        <v>2.398079198786817</v>
      </c>
    </row>
    <row r="79" spans="1:17" ht="25.5" customHeight="1">
      <c r="A79" s="243"/>
      <c r="B79" s="71" t="s">
        <v>177</v>
      </c>
      <c r="C79" s="71">
        <v>0.06</v>
      </c>
      <c r="D79" s="185">
        <v>1.4</v>
      </c>
      <c r="E79" s="185">
        <v>1.32</v>
      </c>
      <c r="F79" s="186">
        <v>0</v>
      </c>
      <c r="G79" s="185">
        <v>0.223</v>
      </c>
      <c r="H79" s="185">
        <v>0</v>
      </c>
      <c r="I79" s="186">
        <v>0</v>
      </c>
      <c r="J79" s="95">
        <f>0.2*C79/$C$5+0.1*D79/$D$5+0.1*E79/$E$5+0.15*F79/$F$5+0.1*G79/$G$5+0.15*H79/$H$5+0.2*I79/$I$5</f>
        <v>0.004197740970347634</v>
      </c>
      <c r="K79" s="264" t="e">
        <f>#REF!*J79</f>
        <v>#REF!</v>
      </c>
      <c r="L79" s="199" t="e">
        <f t="shared" si="17"/>
        <v>#REF!</v>
      </c>
      <c r="M79" s="262">
        <v>14</v>
      </c>
      <c r="N79" s="229"/>
      <c r="O79" s="230"/>
      <c r="P79" s="220"/>
      <c r="Q79" s="240">
        <f t="shared" si="12"/>
        <v>3.2959894524189113</v>
      </c>
    </row>
    <row r="80" spans="1:17" ht="25.5" customHeight="1">
      <c r="A80" s="243" t="s">
        <v>136</v>
      </c>
      <c r="B80" s="202" t="s">
        <v>54</v>
      </c>
      <c r="C80" s="71">
        <v>0.07</v>
      </c>
      <c r="D80" s="185">
        <v>1.22415</v>
      </c>
      <c r="E80" s="185">
        <v>0.1961</v>
      </c>
      <c r="F80" s="186">
        <v>0</v>
      </c>
      <c r="G80" s="185">
        <v>0.0876</v>
      </c>
      <c r="H80" s="185">
        <v>0</v>
      </c>
      <c r="I80" s="186">
        <v>200</v>
      </c>
      <c r="J80" s="95">
        <f>0.2*C80/$C$5+0.1*D80/$D$5+0.1*E80/$E$5+0.15*F80/$F$5+0.1*G80/$G$5+0.15*H80/$H$5+0.2*I80/$I$5</f>
        <v>0.0037514215328134067</v>
      </c>
      <c r="K80" s="264" t="e">
        <f>#REF!*J80</f>
        <v>#REF!</v>
      </c>
      <c r="L80" s="199" t="e">
        <f t="shared" si="17"/>
        <v>#REF!</v>
      </c>
      <c r="M80" s="262">
        <v>13</v>
      </c>
      <c r="N80" s="229">
        <v>13</v>
      </c>
      <c r="O80" s="212"/>
      <c r="P80" s="220"/>
      <c r="Q80" s="240">
        <f t="shared" si="12"/>
        <v>2.9455475912098033</v>
      </c>
    </row>
    <row r="81" spans="1:17" ht="25.5" customHeight="1">
      <c r="A81" s="243"/>
      <c r="B81" s="202" t="s">
        <v>55</v>
      </c>
      <c r="C81" s="71">
        <v>0.08</v>
      </c>
      <c r="D81" s="185">
        <v>1.7253</v>
      </c>
      <c r="E81" s="187">
        <v>0.9304</v>
      </c>
      <c r="F81" s="186">
        <v>0</v>
      </c>
      <c r="G81" s="185">
        <v>0.42636999999999997</v>
      </c>
      <c r="H81" s="185">
        <v>0</v>
      </c>
      <c r="I81" s="186">
        <v>0</v>
      </c>
      <c r="J81" s="95">
        <f>0.2*C81/$C$5+0.1*D81/$D$5+0.1*E81/$E$5+0.15*F81/$F$5+0.1*G81/$G$5+0.15*H81/$H$5+0.2*I81/$I$5</f>
        <v>0.005087427432139217</v>
      </c>
      <c r="K81" s="264" t="e">
        <f>#REF!*J81</f>
        <v>#REF!</v>
      </c>
      <c r="L81" s="199" t="e">
        <f t="shared" si="17"/>
        <v>#REF!</v>
      </c>
      <c r="M81" s="262">
        <v>18</v>
      </c>
      <c r="N81" s="229">
        <v>18</v>
      </c>
      <c r="O81" s="212"/>
      <c r="P81" s="220"/>
      <c r="Q81" s="240">
        <f aca="true" t="shared" si="19" ref="Q81:Q116">$Q$2*J81/(1-$J$6-$J$33)</f>
        <v>3.9945549939182747</v>
      </c>
    </row>
    <row r="82" spans="1:17" ht="12">
      <c r="A82" s="163" t="s">
        <v>62</v>
      </c>
      <c r="B82" s="242" t="s">
        <v>57</v>
      </c>
      <c r="C82" s="246">
        <f aca="true" t="shared" si="20" ref="C82:I82">SUM(C83:C91)</f>
        <v>0.62</v>
      </c>
      <c r="D82" s="247">
        <f t="shared" si="20"/>
        <v>2.864465</v>
      </c>
      <c r="E82" s="247">
        <f t="shared" si="20"/>
        <v>1.2394999999999998</v>
      </c>
      <c r="F82" s="248">
        <f t="shared" si="20"/>
        <v>2</v>
      </c>
      <c r="G82" s="247">
        <f t="shared" si="20"/>
        <v>1.6352469999999997</v>
      </c>
      <c r="H82" s="247">
        <f t="shared" si="20"/>
        <v>0</v>
      </c>
      <c r="I82" s="248">
        <f t="shared" si="20"/>
        <v>2198</v>
      </c>
      <c r="J82" s="168">
        <f>0.2*C82/$C$5+0.1*D82/$D$5+0.1*E82/$E$5+0.15*F82/$F$5+0.1*G82/$G$5+0.15*H82/$H$5+0.2*I82/$I$5</f>
        <v>0.037574936765516154</v>
      </c>
      <c r="K82" s="246" t="e">
        <f>SUM(K83:K91)</f>
        <v>#REF!</v>
      </c>
      <c r="L82" s="167" t="e">
        <f t="shared" si="17"/>
        <v>#REF!</v>
      </c>
      <c r="M82" s="248">
        <f>SUM(M83:M91)</f>
        <v>128</v>
      </c>
      <c r="N82" s="211">
        <v>128</v>
      </c>
      <c r="O82" s="215"/>
      <c r="P82" s="220" t="s">
        <v>122</v>
      </c>
      <c r="Q82" s="240">
        <f t="shared" si="19"/>
        <v>29.503153274412863</v>
      </c>
    </row>
    <row r="83" spans="1:17" ht="12">
      <c r="A83" s="243" t="s">
        <v>120</v>
      </c>
      <c r="B83" s="139" t="s">
        <v>178</v>
      </c>
      <c r="C83" s="71">
        <v>0.06</v>
      </c>
      <c r="D83" s="117">
        <v>0</v>
      </c>
      <c r="E83" s="117">
        <v>0.0002</v>
      </c>
      <c r="F83" s="118">
        <v>0</v>
      </c>
      <c r="G83" s="117">
        <v>0</v>
      </c>
      <c r="H83" s="117">
        <v>0</v>
      </c>
      <c r="I83" s="118">
        <v>0</v>
      </c>
      <c r="J83" s="95">
        <f>0.2*C83/$C$5+0.1*D83/$D$5+0.1*E83/$E$5+0.15*F83/$F$5+0.1*G83/$G$5+0.15*H83/$H$5+0.2*I83/$I$5</f>
        <v>0.002124054445944587</v>
      </c>
      <c r="K83" s="264" t="e">
        <f>#REF!*J83</f>
        <v>#REF!</v>
      </c>
      <c r="L83" s="199" t="e">
        <f t="shared" si="17"/>
        <v>#REF!</v>
      </c>
      <c r="M83" s="262">
        <v>7</v>
      </c>
      <c r="N83" s="229">
        <v>115</v>
      </c>
      <c r="O83" s="219" t="s">
        <v>179</v>
      </c>
      <c r="P83" s="220"/>
      <c r="Q83" s="240">
        <f t="shared" si="19"/>
        <v>1.6677687117071165</v>
      </c>
    </row>
    <row r="84" spans="1:17" ht="12">
      <c r="A84" s="243"/>
      <c r="B84" s="139" t="s">
        <v>180</v>
      </c>
      <c r="C84" s="71">
        <v>0.05</v>
      </c>
      <c r="D84" s="119">
        <v>0.0002</v>
      </c>
      <c r="E84" s="119">
        <v>0.0133</v>
      </c>
      <c r="F84" s="120">
        <v>0</v>
      </c>
      <c r="G84" s="119">
        <v>0.001</v>
      </c>
      <c r="H84" s="119">
        <v>0</v>
      </c>
      <c r="I84" s="120">
        <v>0</v>
      </c>
      <c r="J84" s="95">
        <f>0.2*C84/$C$5+0.1*D84/$D$5+0.1*E84/$E$5+0.15*F84/$F$5+0.1*G84/$G$5+0.15*H84/$H$5+0.2*I84/$I$5</f>
        <v>0.0017823942436380126</v>
      </c>
      <c r="K84" s="264" t="e">
        <f>#REF!*J84</f>
        <v>#REF!</v>
      </c>
      <c r="L84" s="199" t="e">
        <f t="shared" si="17"/>
        <v>#REF!</v>
      </c>
      <c r="M84" s="262">
        <v>6</v>
      </c>
      <c r="N84" s="229"/>
      <c r="O84" s="230"/>
      <c r="P84" s="220"/>
      <c r="Q84" s="240">
        <f t="shared" si="19"/>
        <v>1.3995033682596567</v>
      </c>
    </row>
    <row r="85" spans="1:17" ht="12">
      <c r="A85" s="243"/>
      <c r="B85" s="139" t="s">
        <v>181</v>
      </c>
      <c r="C85" s="71">
        <v>0.07</v>
      </c>
      <c r="D85" s="119">
        <v>1.02165</v>
      </c>
      <c r="E85" s="119">
        <v>0.4939</v>
      </c>
      <c r="F85" s="120">
        <v>2</v>
      </c>
      <c r="G85" s="119">
        <v>1.4218</v>
      </c>
      <c r="H85" s="119">
        <v>0</v>
      </c>
      <c r="I85" s="120">
        <v>2020</v>
      </c>
      <c r="J85" s="95">
        <f>0.2*C85/$C$5+0.1*D85/$D$5+0.1*E85/$E$5+0.15*F85/$F$5+0.1*G85/$G$5+0.15*H85/$H$5+0.2*I85/$I$5</f>
        <v>0.01594186951490478</v>
      </c>
      <c r="K85" s="264" t="e">
        <f>#REF!*J85</f>
        <v>#REF!</v>
      </c>
      <c r="L85" s="199" t="e">
        <f t="shared" si="17"/>
        <v>#REF!</v>
      </c>
      <c r="M85" s="262">
        <v>54</v>
      </c>
      <c r="N85" s="229"/>
      <c r="O85" s="230"/>
      <c r="P85" s="220"/>
      <c r="Q85" s="240">
        <f t="shared" si="19"/>
        <v>12.517264439166507</v>
      </c>
    </row>
    <row r="86" spans="1:17" ht="12">
      <c r="A86" s="243"/>
      <c r="B86" s="139" t="s">
        <v>182</v>
      </c>
      <c r="C86" s="71">
        <v>0.06</v>
      </c>
      <c r="D86" s="119">
        <v>0.0018</v>
      </c>
      <c r="E86" s="119">
        <v>0.0033</v>
      </c>
      <c r="F86" s="120">
        <v>0</v>
      </c>
      <c r="G86" s="119">
        <v>0.002</v>
      </c>
      <c r="H86" s="119">
        <v>0</v>
      </c>
      <c r="I86" s="120">
        <v>178</v>
      </c>
      <c r="J86" s="95">
        <f>0.2*C86/$C$5+0.1*D86/$D$5+0.1*E86/$E$5+0.15*F86/$F$5+0.1*G86/$G$5+0.15*H86/$H$5+0.2*I86/$I$5</f>
        <v>0.0024986595907617376</v>
      </c>
      <c r="K86" s="264" t="e">
        <f>#REF!*J86</f>
        <v>#REF!</v>
      </c>
      <c r="L86" s="199" t="e">
        <f t="shared" si="17"/>
        <v>#REF!</v>
      </c>
      <c r="M86" s="262">
        <v>9</v>
      </c>
      <c r="N86" s="229"/>
      <c r="O86" s="230"/>
      <c r="P86" s="220"/>
      <c r="Q86" s="240">
        <f t="shared" si="19"/>
        <v>1.9619018216014452</v>
      </c>
    </row>
    <row r="87" spans="1:17" ht="12">
      <c r="A87" s="243"/>
      <c r="B87" s="139" t="s">
        <v>183</v>
      </c>
      <c r="C87" s="71">
        <v>0.07</v>
      </c>
      <c r="D87" s="121">
        <v>0</v>
      </c>
      <c r="E87" s="121">
        <v>0.0024</v>
      </c>
      <c r="F87" s="122">
        <v>0</v>
      </c>
      <c r="G87" s="121">
        <v>0</v>
      </c>
      <c r="H87" s="121">
        <v>0</v>
      </c>
      <c r="I87" s="122">
        <v>0</v>
      </c>
      <c r="J87" s="95">
        <f>0.2*C87/$C$5+0.1*D87/$D$5+0.1*E87/$E$5+0.15*F87/$F$5+0.1*G87/$G$5+0.15*H87/$H$5+0.2*I87/$I$5</f>
        <v>0.002479803793812913</v>
      </c>
      <c r="K87" s="264" t="e">
        <f>#REF!*J87</f>
        <v>#REF!</v>
      </c>
      <c r="L87" s="199" t="e">
        <f t="shared" si="17"/>
        <v>#REF!</v>
      </c>
      <c r="M87" s="262">
        <v>8</v>
      </c>
      <c r="N87" s="229"/>
      <c r="O87" s="230"/>
      <c r="P87" s="220"/>
      <c r="Q87" s="240">
        <f t="shared" si="19"/>
        <v>1.9470965946235805</v>
      </c>
    </row>
    <row r="88" spans="1:17" ht="12">
      <c r="A88" s="243" t="s">
        <v>136</v>
      </c>
      <c r="B88" s="139" t="s">
        <v>58</v>
      </c>
      <c r="C88" s="71">
        <v>0.07</v>
      </c>
      <c r="D88" s="117">
        <v>0.1494</v>
      </c>
      <c r="E88" s="117">
        <v>0.2285</v>
      </c>
      <c r="F88" s="118">
        <v>0</v>
      </c>
      <c r="G88" s="117">
        <v>0.04411</v>
      </c>
      <c r="H88" s="117">
        <v>0</v>
      </c>
      <c r="I88" s="118">
        <v>0</v>
      </c>
      <c r="J88" s="95">
        <f>0.2*C88/$C$5+0.1*D88/$D$5+0.1*E88/$E$5+0.15*F88/$F$5+0.1*G88/$G$5+0.15*H88/$H$5+0.2*I88/$I$5</f>
        <v>0.002804306411417667</v>
      </c>
      <c r="K88" s="264" t="e">
        <f>#REF!*J88</f>
        <v>#REF!</v>
      </c>
      <c r="L88" s="199" t="e">
        <f t="shared" si="17"/>
        <v>#REF!</v>
      </c>
      <c r="M88" s="262">
        <v>10</v>
      </c>
      <c r="N88" s="229"/>
      <c r="O88" s="230"/>
      <c r="P88" s="220"/>
      <c r="Q88" s="240">
        <f t="shared" si="19"/>
        <v>2.2018901162969824</v>
      </c>
    </row>
    <row r="89" spans="1:17" ht="12">
      <c r="A89" s="243"/>
      <c r="B89" s="139" t="s">
        <v>59</v>
      </c>
      <c r="C89" s="71">
        <v>0.09</v>
      </c>
      <c r="D89" s="117">
        <v>0.0009</v>
      </c>
      <c r="E89" s="117">
        <v>0.0235</v>
      </c>
      <c r="F89" s="118">
        <v>0</v>
      </c>
      <c r="G89" s="117">
        <v>0.023985</v>
      </c>
      <c r="H89" s="117">
        <v>0</v>
      </c>
      <c r="I89" s="118">
        <v>0</v>
      </c>
      <c r="J89" s="95">
        <f>0.2*C89/$C$5+0.1*D89/$D$5+0.1*E89/$E$5+0.15*F89/$F$5+0.1*G89/$G$5+0.15*H89/$H$5+0.2*I89/$I$5</f>
        <v>0.003246132125052113</v>
      </c>
      <c r="K89" s="264" t="e">
        <f>#REF!*J89</f>
        <v>#REF!</v>
      </c>
      <c r="L89" s="199" t="e">
        <f t="shared" si="17"/>
        <v>#REF!</v>
      </c>
      <c r="M89" s="262">
        <v>11</v>
      </c>
      <c r="N89" s="229"/>
      <c r="O89" s="230"/>
      <c r="P89" s="220"/>
      <c r="Q89" s="240">
        <f t="shared" si="19"/>
        <v>2.5488035876696555</v>
      </c>
    </row>
    <row r="90" spans="1:17" ht="12">
      <c r="A90" s="243"/>
      <c r="B90" s="139" t="s">
        <v>60</v>
      </c>
      <c r="C90" s="71">
        <v>0.07</v>
      </c>
      <c r="D90" s="119">
        <v>0.40561500000000006</v>
      </c>
      <c r="E90" s="119">
        <v>0.012</v>
      </c>
      <c r="F90" s="120">
        <v>0</v>
      </c>
      <c r="G90" s="119">
        <v>0.05981</v>
      </c>
      <c r="H90" s="119">
        <v>0</v>
      </c>
      <c r="I90" s="120">
        <v>0</v>
      </c>
      <c r="J90" s="95">
        <f>0.2*C90/$C$5+0.1*D90/$D$5+0.1*E90/$E$5+0.15*F90/$F$5+0.1*G90/$G$5+0.15*H90/$H$5+0.2*I90/$I$5</f>
        <v>0.0027729805093262136</v>
      </c>
      <c r="K90" s="264" t="e">
        <f>#REF!*J90</f>
        <v>#REF!</v>
      </c>
      <c r="L90" s="199" t="e">
        <f t="shared" si="17"/>
        <v>#REF!</v>
      </c>
      <c r="M90" s="262">
        <v>10</v>
      </c>
      <c r="N90" s="229"/>
      <c r="O90" s="230"/>
      <c r="P90" s="220"/>
      <c r="Q90" s="240">
        <f t="shared" si="19"/>
        <v>2.1772935907823583</v>
      </c>
    </row>
    <row r="91" spans="1:17" ht="12">
      <c r="A91" s="243"/>
      <c r="B91" s="139" t="s">
        <v>61</v>
      </c>
      <c r="C91" s="71">
        <v>0.08</v>
      </c>
      <c r="D91" s="117">
        <v>1.2849</v>
      </c>
      <c r="E91" s="117">
        <v>0.4624</v>
      </c>
      <c r="F91" s="118">
        <v>0</v>
      </c>
      <c r="G91" s="117">
        <v>0.08254199999999999</v>
      </c>
      <c r="H91" s="117">
        <v>0</v>
      </c>
      <c r="I91" s="118">
        <v>0</v>
      </c>
      <c r="J91" s="95">
        <f>0.2*C91/$C$5+0.1*D91/$D$5+0.1*E91/$E$5+0.15*F91/$F$5+0.1*G91/$G$5+0.15*H91/$H$5+0.2*I91/$I$5</f>
        <v>0.003924736130658128</v>
      </c>
      <c r="K91" s="264" t="e">
        <f>#REF!*J91</f>
        <v>#REF!</v>
      </c>
      <c r="L91" s="199" t="e">
        <f t="shared" si="17"/>
        <v>#REF!</v>
      </c>
      <c r="M91" s="262">
        <v>13</v>
      </c>
      <c r="N91" s="229">
        <v>13</v>
      </c>
      <c r="O91" s="212"/>
      <c r="P91" s="220"/>
      <c r="Q91" s="240">
        <f t="shared" si="19"/>
        <v>3.081631044305557</v>
      </c>
    </row>
    <row r="92" spans="1:17" ht="12">
      <c r="A92" s="249" t="s">
        <v>67</v>
      </c>
      <c r="B92" s="242" t="s">
        <v>63</v>
      </c>
      <c r="C92" s="246">
        <f aca="true" t="shared" si="21" ref="C92:I92">SUM(C93:C99)</f>
        <v>0.39</v>
      </c>
      <c r="D92" s="247">
        <f t="shared" si="21"/>
        <v>5.96861705</v>
      </c>
      <c r="E92" s="247">
        <f t="shared" si="21"/>
        <v>6.9631</v>
      </c>
      <c r="F92" s="248">
        <f t="shared" si="21"/>
        <v>8</v>
      </c>
      <c r="G92" s="247">
        <f t="shared" si="21"/>
        <v>1.1393666</v>
      </c>
      <c r="H92" s="247">
        <f t="shared" si="21"/>
        <v>1.0472</v>
      </c>
      <c r="I92" s="248">
        <f t="shared" si="21"/>
        <v>3474</v>
      </c>
      <c r="J92" s="168">
        <f>0.2*C92/$C$5+0.1*D92/$D$5+0.1*E92/$E$5+0.15*F92/$F$5+0.1*G92/$G$5+0.15*H92/$H$5+0.2*I92/$I$5</f>
        <v>0.13328689563358223</v>
      </c>
      <c r="K92" s="246" t="e">
        <f>SUM(K93:K99)</f>
        <v>#REF!</v>
      </c>
      <c r="L92" s="167" t="e">
        <f t="shared" si="17"/>
        <v>#REF!</v>
      </c>
      <c r="M92" s="248">
        <f>SUM(M93:M99)</f>
        <v>456</v>
      </c>
      <c r="N92" s="211">
        <v>456</v>
      </c>
      <c r="O92" s="215"/>
      <c r="P92" s="220" t="s">
        <v>122</v>
      </c>
      <c r="Q92" s="240">
        <f t="shared" si="19"/>
        <v>104.65443324330845</v>
      </c>
    </row>
    <row r="93" spans="1:17" ht="19.5" customHeight="1">
      <c r="A93" s="243" t="s">
        <v>120</v>
      </c>
      <c r="B93" s="250" t="s">
        <v>184</v>
      </c>
      <c r="C93" s="48">
        <v>0.04</v>
      </c>
      <c r="D93" s="125">
        <v>0.11259000000000001</v>
      </c>
      <c r="E93" s="126">
        <v>0.059</v>
      </c>
      <c r="F93" s="127">
        <v>0</v>
      </c>
      <c r="G93" s="125">
        <v>0.003</v>
      </c>
      <c r="H93" s="125">
        <v>0.003</v>
      </c>
      <c r="I93" s="127">
        <v>0</v>
      </c>
      <c r="J93" s="95">
        <f>0.2*C93/$C$5+0.1*D93/$D$5+0.1*E93/$E$5+0.15*F93/$F$5+0.1*G93/$G$5+0.15*H93/$H$5+0.2*I93/$I$5</f>
        <v>0.0017429398600357774</v>
      </c>
      <c r="K93" s="264" t="e">
        <f>#REF!*J93</f>
        <v>#REF!</v>
      </c>
      <c r="L93" s="199" t="e">
        <f t="shared" si="17"/>
        <v>#REF!</v>
      </c>
      <c r="M93" s="262">
        <v>6</v>
      </c>
      <c r="N93" s="229">
        <v>221</v>
      </c>
      <c r="O93" s="219" t="s">
        <v>185</v>
      </c>
      <c r="P93" s="220"/>
      <c r="Q93" s="240">
        <f t="shared" si="19"/>
        <v>1.3685245076955452</v>
      </c>
    </row>
    <row r="94" spans="1:17" ht="19.5" customHeight="1">
      <c r="A94" s="243"/>
      <c r="B94" s="250" t="s">
        <v>186</v>
      </c>
      <c r="C94" s="48">
        <v>0.05</v>
      </c>
      <c r="D94" s="125">
        <v>0.31251</v>
      </c>
      <c r="E94" s="126">
        <v>0.3787</v>
      </c>
      <c r="F94" s="127">
        <v>0</v>
      </c>
      <c r="G94" s="125">
        <v>0.2016</v>
      </c>
      <c r="H94" s="125">
        <v>0.1971</v>
      </c>
      <c r="I94" s="127">
        <v>1720</v>
      </c>
      <c r="J94" s="95">
        <f>0.2*C94/$C$5+0.1*D94/$D$5+0.1*E94/$E$5+0.15*F94/$F$5+0.1*G94/$G$5+0.15*H94/$H$5+0.2*I94/$I$5</f>
        <v>0.020807844440196965</v>
      </c>
      <c r="K94" s="264" t="e">
        <f>#REF!*J94</f>
        <v>#REF!</v>
      </c>
      <c r="L94" s="199" t="e">
        <f t="shared" si="17"/>
        <v>#REF!</v>
      </c>
      <c r="M94" s="262">
        <v>71</v>
      </c>
      <c r="N94" s="229"/>
      <c r="O94" s="230"/>
      <c r="P94" s="220"/>
      <c r="Q94" s="240">
        <f t="shared" si="19"/>
        <v>16.337938974062773</v>
      </c>
    </row>
    <row r="95" spans="1:17" ht="19.5" customHeight="1">
      <c r="A95" s="243"/>
      <c r="B95" s="250" t="s">
        <v>187</v>
      </c>
      <c r="C95" s="48">
        <v>0.07</v>
      </c>
      <c r="D95" s="125">
        <v>1.510305</v>
      </c>
      <c r="E95" s="126">
        <v>0.0721</v>
      </c>
      <c r="F95" s="127">
        <v>1</v>
      </c>
      <c r="G95" s="125">
        <v>0.1772</v>
      </c>
      <c r="H95" s="125">
        <v>0.173</v>
      </c>
      <c r="I95" s="127">
        <v>0</v>
      </c>
      <c r="J95" s="95">
        <f>0.2*C95/$C$5+0.1*D95/$D$5+0.1*E95/$E$5+0.15*F95/$F$5+0.1*G95/$G$5+0.15*H95/$H$5+0.2*I95/$I$5</f>
        <v>0.019417442710849504</v>
      </c>
      <c r="K95" s="264" t="e">
        <f>#REF!*J95</f>
        <v>#REF!</v>
      </c>
      <c r="L95" s="199" t="e">
        <f t="shared" si="17"/>
        <v>#REF!</v>
      </c>
      <c r="M95" s="262">
        <v>66</v>
      </c>
      <c r="N95" s="229"/>
      <c r="O95" s="230"/>
      <c r="P95" s="220"/>
      <c r="Q95" s="240">
        <f t="shared" si="19"/>
        <v>15.246220960272433</v>
      </c>
    </row>
    <row r="96" spans="1:17" ht="19.5" customHeight="1">
      <c r="A96" s="243"/>
      <c r="B96" s="250" t="s">
        <v>188</v>
      </c>
      <c r="C96" s="48">
        <v>0.05</v>
      </c>
      <c r="D96" s="125">
        <v>1.331655</v>
      </c>
      <c r="E96" s="126">
        <v>1.2976</v>
      </c>
      <c r="F96" s="127">
        <v>0</v>
      </c>
      <c r="G96" s="125">
        <v>0.26864699999999997</v>
      </c>
      <c r="H96" s="125">
        <v>0.2203</v>
      </c>
      <c r="I96" s="127">
        <v>1188</v>
      </c>
      <c r="J96" s="95">
        <f>0.2*C96/$C$5+0.1*D96/$D$5+0.1*E96/$E$5+0.15*F96/$F$5+0.1*G96/$G$5+0.15*H96/$H$5+0.2*I96/$I$5</f>
        <v>0.022750820266919568</v>
      </c>
      <c r="K96" s="264" t="e">
        <f>#REF!*J96</f>
        <v>#REF!</v>
      </c>
      <c r="L96" s="199" t="e">
        <f t="shared" si="17"/>
        <v>#REF!</v>
      </c>
      <c r="M96" s="262">
        <v>78</v>
      </c>
      <c r="N96" s="229"/>
      <c r="O96" s="230"/>
      <c r="P96" s="220"/>
      <c r="Q96" s="240">
        <f t="shared" si="19"/>
        <v>17.863528065057174</v>
      </c>
    </row>
    <row r="97" spans="1:17" ht="12">
      <c r="A97" s="243" t="s">
        <v>136</v>
      </c>
      <c r="B97" s="251" t="s">
        <v>64</v>
      </c>
      <c r="C97" s="48">
        <v>0.06</v>
      </c>
      <c r="D97" s="125">
        <v>0.01700205</v>
      </c>
      <c r="E97" s="126">
        <v>0.0726</v>
      </c>
      <c r="F97" s="127">
        <v>0</v>
      </c>
      <c r="G97" s="125">
        <v>0.004424</v>
      </c>
      <c r="H97" s="125">
        <v>0.0044</v>
      </c>
      <c r="I97" s="127">
        <v>310</v>
      </c>
      <c r="J97" s="95">
        <f>0.2*C97/$C$5+0.1*D97/$D$5+0.1*E97/$E$5+0.15*F97/$F$5+0.1*G97/$G$5+0.15*H97/$H$5+0.2*I97/$I$5</f>
        <v>0.0031661483047487455</v>
      </c>
      <c r="K97" s="264" t="e">
        <f>#REF!*J97</f>
        <v>#REF!</v>
      </c>
      <c r="L97" s="199" t="e">
        <f t="shared" si="17"/>
        <v>#REF!</v>
      </c>
      <c r="M97" s="262">
        <v>11</v>
      </c>
      <c r="N97" s="229">
        <v>11</v>
      </c>
      <c r="O97" s="230"/>
      <c r="P97" s="220"/>
      <c r="Q97" s="240">
        <f t="shared" si="19"/>
        <v>2.486001754505987</v>
      </c>
    </row>
    <row r="98" spans="1:17" ht="12">
      <c r="A98" s="243"/>
      <c r="B98" s="250" t="s">
        <v>65</v>
      </c>
      <c r="C98" s="48">
        <v>0.06</v>
      </c>
      <c r="D98" s="125">
        <v>0.338505</v>
      </c>
      <c r="E98" s="126">
        <v>0.6135</v>
      </c>
      <c r="F98" s="127">
        <v>7</v>
      </c>
      <c r="G98" s="125">
        <v>0.1480556</v>
      </c>
      <c r="H98" s="125">
        <v>0.145</v>
      </c>
      <c r="I98" s="127">
        <v>216</v>
      </c>
      <c r="J98" s="95">
        <f>0.2*C98/$C$5+0.1*D98/$D$5+0.1*E98/$E$5+0.15*F98/$F$5+0.1*G98/$G$5+0.15*H98/$H$5+0.2*I98/$I$5</f>
        <v>0.03527834145924956</v>
      </c>
      <c r="K98" s="264" t="e">
        <f>#REF!*J98</f>
        <v>#REF!</v>
      </c>
      <c r="L98" s="199" t="e">
        <f t="shared" si="17"/>
        <v>#REF!</v>
      </c>
      <c r="M98" s="262">
        <v>121</v>
      </c>
      <c r="N98" s="229">
        <v>121</v>
      </c>
      <c r="O98" s="212"/>
      <c r="P98" s="220"/>
      <c r="Q98" s="240">
        <f t="shared" si="19"/>
        <v>27.699908634164704</v>
      </c>
    </row>
    <row r="99" spans="1:17" ht="12">
      <c r="A99" s="243"/>
      <c r="B99" s="250" t="s">
        <v>66</v>
      </c>
      <c r="C99" s="48">
        <v>0.06</v>
      </c>
      <c r="D99" s="125">
        <v>2.34605</v>
      </c>
      <c r="E99" s="126">
        <v>4.4696</v>
      </c>
      <c r="F99" s="127">
        <v>0</v>
      </c>
      <c r="G99" s="125">
        <v>0.33644</v>
      </c>
      <c r="H99" s="125">
        <v>0.3044</v>
      </c>
      <c r="I99" s="127">
        <v>40</v>
      </c>
      <c r="J99" s="95">
        <f>0.2*C99/$C$5+0.1*D99/$D$5+0.1*E99/$E$5+0.15*F99/$F$5+0.1*G99/$G$5+0.15*H99/$H$5+0.2*I99/$I$5</f>
        <v>0.030123358591582154</v>
      </c>
      <c r="K99" s="264" t="e">
        <f>#REF!*J99</f>
        <v>#REF!</v>
      </c>
      <c r="L99" s="199" t="e">
        <f t="shared" si="17"/>
        <v>#REF!</v>
      </c>
      <c r="M99" s="262">
        <v>103</v>
      </c>
      <c r="N99" s="229">
        <v>103</v>
      </c>
      <c r="O99" s="212"/>
      <c r="P99" s="220"/>
      <c r="Q99" s="240">
        <f t="shared" si="19"/>
        <v>23.65231034754987</v>
      </c>
    </row>
    <row r="100" spans="1:17" ht="21.75" customHeight="1">
      <c r="A100" s="163" t="s">
        <v>70</v>
      </c>
      <c r="B100" s="242" t="s">
        <v>68</v>
      </c>
      <c r="C100" s="246">
        <f aca="true" t="shared" si="22" ref="C100:H100">SUM(C101:C104)</f>
        <v>0.31</v>
      </c>
      <c r="D100" s="247">
        <f t="shared" si="22"/>
        <v>2.8194</v>
      </c>
      <c r="E100" s="247">
        <f t="shared" si="22"/>
        <v>7.599399999999999</v>
      </c>
      <c r="F100" s="248">
        <f t="shared" si="22"/>
        <v>0</v>
      </c>
      <c r="G100" s="247">
        <f t="shared" si="22"/>
        <v>1.42025</v>
      </c>
      <c r="H100" s="247">
        <f t="shared" si="22"/>
        <v>0</v>
      </c>
      <c r="I100" s="248">
        <v>213</v>
      </c>
      <c r="J100" s="168">
        <f>0.2*C100/$C$5+0.1*D100/$D$5+0.1*E100/$E$5+0.15*F100/$F$5+0.1*G100/$G$5+0.15*H100/$H$5+0.2*I100/$I$5</f>
        <v>0.021219309181806218</v>
      </c>
      <c r="K100" s="265" t="e">
        <f>SUM(K101:K104)</f>
        <v>#REF!</v>
      </c>
      <c r="L100" s="167" t="e">
        <f t="shared" si="17"/>
        <v>#REF!</v>
      </c>
      <c r="M100" s="248">
        <v>73</v>
      </c>
      <c r="N100" s="211">
        <v>73</v>
      </c>
      <c r="O100" s="215"/>
      <c r="P100" s="220" t="s">
        <v>122</v>
      </c>
      <c r="Q100" s="240">
        <f t="shared" si="19"/>
        <v>16.661013565364687</v>
      </c>
    </row>
    <row r="101" spans="1:17" ht="27" customHeight="1">
      <c r="A101" s="243" t="s">
        <v>120</v>
      </c>
      <c r="B101" s="252" t="s">
        <v>189</v>
      </c>
      <c r="C101" s="71">
        <v>0.09</v>
      </c>
      <c r="D101" s="185">
        <v>0.7494</v>
      </c>
      <c r="E101" s="185">
        <v>0.4306</v>
      </c>
      <c r="F101" s="186">
        <v>0</v>
      </c>
      <c r="G101" s="185">
        <v>0.2315</v>
      </c>
      <c r="H101" s="185">
        <v>0</v>
      </c>
      <c r="I101" s="266">
        <v>0</v>
      </c>
      <c r="J101" s="95">
        <f>0.2*C101/$C$5+0.1*D101/$D$5+0.1*E101/$E$5+0.15*F101/$F$5+0.1*G101/$G$5+0.15*H101/$H$5+0.2*I101/$I$5</f>
        <v>0.004265998244337152</v>
      </c>
      <c r="K101" s="264" t="e">
        <f>#REF!*J101</f>
        <v>#REF!</v>
      </c>
      <c r="L101" s="199" t="e">
        <f t="shared" si="17"/>
        <v>#REF!</v>
      </c>
      <c r="M101" s="262">
        <v>15</v>
      </c>
      <c r="N101" s="211">
        <v>54</v>
      </c>
      <c r="O101" s="219" t="s">
        <v>190</v>
      </c>
      <c r="P101" s="220"/>
      <c r="Q101" s="240">
        <f t="shared" si="19"/>
        <v>3.3495838158418856</v>
      </c>
    </row>
    <row r="102" spans="1:17" ht="27" customHeight="1">
      <c r="A102" s="243"/>
      <c r="B102" s="252" t="s">
        <v>191</v>
      </c>
      <c r="C102" s="71">
        <v>0.06</v>
      </c>
      <c r="D102" s="185">
        <v>1.134</v>
      </c>
      <c r="E102" s="185">
        <v>6.3645</v>
      </c>
      <c r="F102" s="186">
        <v>0</v>
      </c>
      <c r="G102" s="185">
        <v>0.4065</v>
      </c>
      <c r="H102" s="185">
        <v>0</v>
      </c>
      <c r="I102" s="266">
        <v>0</v>
      </c>
      <c r="J102" s="95">
        <f>0.2*C102/$C$5+0.1*D102/$D$5+0.1*E102/$E$5+0.15*F102/$F$5+0.1*G102/$G$5+0.15*H102/$H$5+0.2*I102/$I$5</f>
        <v>0.00844310515000166</v>
      </c>
      <c r="K102" s="264" t="e">
        <f>#REF!*J102</f>
        <v>#REF!</v>
      </c>
      <c r="L102" s="199" t="e">
        <f t="shared" si="17"/>
        <v>#REF!</v>
      </c>
      <c r="M102" s="262">
        <v>29</v>
      </c>
      <c r="N102" s="211"/>
      <c r="O102" s="230"/>
      <c r="P102" s="220"/>
      <c r="Q102" s="240">
        <f t="shared" si="19"/>
        <v>6.629371777974349</v>
      </c>
    </row>
    <row r="103" spans="1:17" ht="27" customHeight="1">
      <c r="A103" s="243"/>
      <c r="B103" s="252" t="s">
        <v>192</v>
      </c>
      <c r="C103" s="71">
        <v>0.08</v>
      </c>
      <c r="D103" s="185">
        <v>0.03</v>
      </c>
      <c r="E103" s="187">
        <v>0.02</v>
      </c>
      <c r="F103" s="186">
        <v>0</v>
      </c>
      <c r="G103" s="185">
        <v>0.003</v>
      </c>
      <c r="H103" s="185">
        <v>0</v>
      </c>
      <c r="I103" s="266">
        <v>0</v>
      </c>
      <c r="J103" s="95">
        <f>0.2*C103/$C$5+0.1*D103/$D$5+0.1*E103/$E$5+0.15*F103/$F$5+0.1*G103/$G$5+0.15*H103/$H$5+0.2*I103/$I$5</f>
        <v>0.0028666018690792546</v>
      </c>
      <c r="K103" s="264" t="e">
        <f>#REF!*J103</f>
        <v>#REF!</v>
      </c>
      <c r="L103" s="199" t="e">
        <f t="shared" si="17"/>
        <v>#REF!</v>
      </c>
      <c r="M103" s="262">
        <v>10</v>
      </c>
      <c r="N103" s="211"/>
      <c r="O103" s="230"/>
      <c r="P103" s="220"/>
      <c r="Q103" s="240">
        <f t="shared" si="19"/>
        <v>2.2508033705536397</v>
      </c>
    </row>
    <row r="104" spans="1:17" ht="24">
      <c r="A104" s="253" t="s">
        <v>136</v>
      </c>
      <c r="B104" s="252" t="s">
        <v>69</v>
      </c>
      <c r="C104" s="71">
        <v>0.08</v>
      </c>
      <c r="D104" s="185">
        <v>0.906</v>
      </c>
      <c r="E104" s="187">
        <v>0.7843</v>
      </c>
      <c r="F104" s="186">
        <v>0</v>
      </c>
      <c r="G104" s="185">
        <v>0.77925</v>
      </c>
      <c r="H104" s="185">
        <v>0</v>
      </c>
      <c r="I104" s="266">
        <v>213</v>
      </c>
      <c r="J104" s="95">
        <f>0.2*C104/$C$5+0.1*D104/$D$5+0.1*E104/$E$5+0.15*F104/$F$5+0.1*G104/$G$5+0.15*H104/$H$5+0.2*I104/$I$5</f>
        <v>0.005643603918388155</v>
      </c>
      <c r="K104" s="264" t="e">
        <f>#REF!*J104</f>
        <v>#REF!</v>
      </c>
      <c r="L104" s="199" t="e">
        <f t="shared" si="17"/>
        <v>#REF!</v>
      </c>
      <c r="M104" s="262">
        <v>19</v>
      </c>
      <c r="N104" s="211">
        <v>19</v>
      </c>
      <c r="O104" s="212"/>
      <c r="P104" s="220"/>
      <c r="Q104" s="240">
        <f t="shared" si="19"/>
        <v>4.431254600994817</v>
      </c>
    </row>
    <row r="105" spans="1:17" ht="12">
      <c r="A105" s="163" t="s">
        <v>75</v>
      </c>
      <c r="B105" s="242" t="s">
        <v>99</v>
      </c>
      <c r="C105" s="246">
        <f aca="true" t="shared" si="23" ref="C105:I105">SUM(C106:C110)</f>
        <v>0.37000000000000005</v>
      </c>
      <c r="D105" s="247">
        <f t="shared" si="23"/>
        <v>6.14</v>
      </c>
      <c r="E105" s="247">
        <f t="shared" si="23"/>
        <v>16.3</v>
      </c>
      <c r="F105" s="248">
        <f t="shared" si="23"/>
        <v>0</v>
      </c>
      <c r="G105" s="247">
        <f t="shared" si="23"/>
        <v>0.9234999999999999</v>
      </c>
      <c r="H105" s="247">
        <f t="shared" si="23"/>
        <v>0.08</v>
      </c>
      <c r="I105" s="248">
        <f t="shared" si="23"/>
        <v>8477</v>
      </c>
      <c r="J105" s="168">
        <f>0.2*C105/$C$5+0.1*D105/$D$5+0.1*E105/$E$5+0.15*F105/$F$5+0.1*G105/$G$5+0.15*H105/$H$5+0.2*I105/$I$5</f>
        <v>0.05402539471051706</v>
      </c>
      <c r="K105" s="265" t="e">
        <f>SUM(K106:K110)</f>
        <v>#REF!</v>
      </c>
      <c r="L105" s="167" t="e">
        <f t="shared" si="17"/>
        <v>#REF!</v>
      </c>
      <c r="M105" s="267">
        <f>SUM(M106:M110)</f>
        <v>185</v>
      </c>
      <c r="N105" s="211">
        <v>185</v>
      </c>
      <c r="O105" s="215"/>
      <c r="P105" s="220" t="s">
        <v>122</v>
      </c>
      <c r="Q105" s="240">
        <f t="shared" si="19"/>
        <v>42.41975204913278</v>
      </c>
    </row>
    <row r="106" spans="1:17" ht="30" customHeight="1">
      <c r="A106" s="162" t="s">
        <v>120</v>
      </c>
      <c r="B106" s="202" t="s">
        <v>193</v>
      </c>
      <c r="C106" s="71">
        <v>0.09</v>
      </c>
      <c r="D106" s="72">
        <v>0</v>
      </c>
      <c r="E106" s="72">
        <v>1.5</v>
      </c>
      <c r="F106" s="73">
        <v>0</v>
      </c>
      <c r="G106" s="72">
        <v>0</v>
      </c>
      <c r="H106" s="72">
        <v>0</v>
      </c>
      <c r="I106" s="73">
        <v>300</v>
      </c>
      <c r="J106" s="95">
        <f>0.2*C106/$C$5+0.1*D106/$D$5+0.1*E106/$E$5+0.15*F106/$F$5+0.1*G106/$G$5+0.15*H106/$H$5+0.2*I106/$I$5</f>
        <v>0.005010672337183959</v>
      </c>
      <c r="K106" s="264" t="e">
        <f>#REF!*J106</f>
        <v>#REF!</v>
      </c>
      <c r="L106" s="199" t="e">
        <f t="shared" si="17"/>
        <v>#REF!</v>
      </c>
      <c r="M106" s="268">
        <v>17</v>
      </c>
      <c r="N106" s="211">
        <v>54</v>
      </c>
      <c r="O106" s="219" t="s">
        <v>194</v>
      </c>
      <c r="P106" s="220"/>
      <c r="Q106" s="240">
        <f t="shared" si="19"/>
        <v>3.9342882968593105</v>
      </c>
    </row>
    <row r="107" spans="1:17" ht="30.75" customHeight="1">
      <c r="A107" s="162"/>
      <c r="B107" s="202" t="s">
        <v>195</v>
      </c>
      <c r="C107" s="71">
        <v>0.06</v>
      </c>
      <c r="D107" s="72">
        <v>0.2</v>
      </c>
      <c r="E107" s="72">
        <v>4.5</v>
      </c>
      <c r="F107" s="73">
        <v>0</v>
      </c>
      <c r="G107" s="72">
        <v>0.03</v>
      </c>
      <c r="H107" s="72"/>
      <c r="I107" s="73">
        <v>2400</v>
      </c>
      <c r="J107" s="95">
        <f>0.2*C107/$C$5+0.1*D107/$D$5+0.1*E107/$E$5+0.15*F107/$F$5+0.1*G107/$G$5+0.15*H107/$H$5+0.2*I107/$I$5</f>
        <v>0.010840150393023041</v>
      </c>
      <c r="K107" s="264" t="e">
        <f>#REF!*J107</f>
        <v>#REF!</v>
      </c>
      <c r="L107" s="199" t="e">
        <f t="shared" si="17"/>
        <v>#REF!</v>
      </c>
      <c r="M107" s="268">
        <v>37</v>
      </c>
      <c r="N107" s="211"/>
      <c r="O107" s="230"/>
      <c r="P107" s="220"/>
      <c r="Q107" s="240">
        <f t="shared" si="19"/>
        <v>8.511487871792093</v>
      </c>
    </row>
    <row r="108" spans="1:17" ht="12">
      <c r="A108" s="162" t="s">
        <v>136</v>
      </c>
      <c r="B108" s="202" t="s">
        <v>72</v>
      </c>
      <c r="C108" s="71">
        <v>0.07</v>
      </c>
      <c r="D108" s="72">
        <v>2.3</v>
      </c>
      <c r="E108" s="72">
        <v>9.2</v>
      </c>
      <c r="F108" s="73">
        <v>0</v>
      </c>
      <c r="G108" s="72">
        <v>0.32</v>
      </c>
      <c r="H108" s="72">
        <v>0.08</v>
      </c>
      <c r="I108" s="73">
        <v>1800</v>
      </c>
      <c r="J108" s="95">
        <f>0.2*C108/$C$5+0.1*D108/$D$5+0.1*E108/$E$5+0.15*F108/$F$5+0.1*G108/$G$5+0.15*H108/$H$5+0.2*I108/$I$5</f>
        <v>0.02113718689270363</v>
      </c>
      <c r="K108" s="264" t="e">
        <f>#REF!*J108</f>
        <v>#REF!</v>
      </c>
      <c r="L108" s="199" t="e">
        <f t="shared" si="17"/>
        <v>#REF!</v>
      </c>
      <c r="M108" s="268">
        <v>72</v>
      </c>
      <c r="N108" s="211">
        <v>72</v>
      </c>
      <c r="O108" s="212"/>
      <c r="P108" s="220"/>
      <c r="Q108" s="240">
        <f t="shared" si="19"/>
        <v>16.59653264560269</v>
      </c>
    </row>
    <row r="109" spans="1:17" ht="12">
      <c r="A109" s="162"/>
      <c r="B109" s="202" t="s">
        <v>74</v>
      </c>
      <c r="C109" s="71">
        <v>0.07</v>
      </c>
      <c r="D109" s="72">
        <v>2.84</v>
      </c>
      <c r="E109" s="72">
        <v>0.5</v>
      </c>
      <c r="F109" s="73">
        <v>0</v>
      </c>
      <c r="G109" s="72">
        <v>0.4935</v>
      </c>
      <c r="H109" s="72">
        <v>0</v>
      </c>
      <c r="I109" s="73">
        <v>3417</v>
      </c>
      <c r="J109" s="95">
        <f>0.2*C109/$C$5+0.1*D109/$D$5+0.1*E109/$E$5+0.15*F109/$F$5+0.1*G109/$G$5+0.15*H109/$H$5+0.2*I109/$I$5</f>
        <v>0.01206810399563557</v>
      </c>
      <c r="K109" s="264" t="e">
        <f>#REF!*J109</f>
        <v>#REF!</v>
      </c>
      <c r="L109" s="199" t="e">
        <f t="shared" si="17"/>
        <v>#REF!</v>
      </c>
      <c r="M109" s="268">
        <v>42</v>
      </c>
      <c r="N109" s="211">
        <v>42</v>
      </c>
      <c r="O109" s="212"/>
      <c r="P109" s="220"/>
      <c r="Q109" s="240">
        <f t="shared" si="19"/>
        <v>9.47565458690399</v>
      </c>
    </row>
    <row r="110" spans="1:17" ht="12">
      <c r="A110" s="162"/>
      <c r="B110" s="202" t="s">
        <v>73</v>
      </c>
      <c r="C110" s="71">
        <v>0.08</v>
      </c>
      <c r="D110" s="72">
        <v>0.8</v>
      </c>
      <c r="E110" s="72">
        <v>0.6</v>
      </c>
      <c r="F110" s="73">
        <v>0</v>
      </c>
      <c r="G110" s="72">
        <v>0.08</v>
      </c>
      <c r="H110" s="72">
        <v>0</v>
      </c>
      <c r="I110" s="73">
        <v>560</v>
      </c>
      <c r="J110" s="95">
        <f>0.2*C110/$C$5+0.1*D110/$D$5+0.1*E110/$E$5+0.15*F110/$F$5+0.1*G110/$G$5+0.15*H110/$H$5+0.2*I110/$I$5</f>
        <v>0.004969281091970858</v>
      </c>
      <c r="K110" s="264" t="e">
        <f>#REF!*J110</f>
        <v>#REF!</v>
      </c>
      <c r="L110" s="199" t="e">
        <f t="shared" si="17"/>
        <v>#REF!</v>
      </c>
      <c r="M110" s="268">
        <v>17</v>
      </c>
      <c r="N110" s="211">
        <v>17</v>
      </c>
      <c r="O110" s="212"/>
      <c r="P110" s="220"/>
      <c r="Q110" s="240">
        <f t="shared" si="19"/>
        <v>3.901788647974695</v>
      </c>
    </row>
    <row r="111" spans="1:17" ht="12">
      <c r="A111" s="241" t="s">
        <v>79</v>
      </c>
      <c r="B111" s="254" t="s">
        <v>76</v>
      </c>
      <c r="C111" s="246">
        <f aca="true" t="shared" si="24" ref="C111:I111">SUM(C112:C116)</f>
        <v>0.32</v>
      </c>
      <c r="D111" s="247">
        <f t="shared" si="24"/>
        <v>0.49836</v>
      </c>
      <c r="E111" s="247">
        <f t="shared" si="24"/>
        <v>0.7666</v>
      </c>
      <c r="F111" s="248">
        <f t="shared" si="24"/>
        <v>0</v>
      </c>
      <c r="G111" s="247">
        <f t="shared" si="24"/>
        <v>0.11385</v>
      </c>
      <c r="H111" s="247">
        <f t="shared" si="24"/>
        <v>0.00862</v>
      </c>
      <c r="I111" s="248">
        <f t="shared" si="24"/>
        <v>20168</v>
      </c>
      <c r="J111" s="168">
        <f>0.2*C111/$C$5+0.1*D111/$D$5+0.1*E111/$E$5+0.15*F111/$F$5+0.1*G111/$G$5+0.15*H111/$H$5+0.2*I111/$I$5</f>
        <v>0.05468785213576072</v>
      </c>
      <c r="K111" s="265" t="e">
        <f>SUM(K112:K116)</f>
        <v>#REF!</v>
      </c>
      <c r="L111" s="167" t="e">
        <f t="shared" si="17"/>
        <v>#REF!</v>
      </c>
      <c r="M111" s="267">
        <f>SUM(M112:M116)</f>
        <v>187</v>
      </c>
      <c r="N111" s="211">
        <v>187</v>
      </c>
      <c r="O111" s="215"/>
      <c r="P111" s="220" t="s">
        <v>122</v>
      </c>
      <c r="Q111" s="240">
        <f t="shared" si="19"/>
        <v>42.93990150611532</v>
      </c>
    </row>
    <row r="112" spans="1:17" ht="27.75" customHeight="1">
      <c r="A112" s="162" t="s">
        <v>120</v>
      </c>
      <c r="B112" s="139" t="s">
        <v>196</v>
      </c>
      <c r="C112" s="71">
        <v>0.07</v>
      </c>
      <c r="D112" s="255">
        <v>0.333</v>
      </c>
      <c r="E112" s="255">
        <v>0.6934</v>
      </c>
      <c r="F112" s="256">
        <v>0</v>
      </c>
      <c r="G112" s="255">
        <v>0.07925</v>
      </c>
      <c r="H112" s="255">
        <v>0.00312</v>
      </c>
      <c r="I112" s="259">
        <v>5430</v>
      </c>
      <c r="J112" s="95">
        <f>0.2*C112/$C$5+0.1*D112/$D$5+0.1*E112/$E$5+0.15*F112/$F$5+0.1*G112/$G$5+0.15*H112/$H$5+0.2*I112/$I$5</f>
        <v>0.014775795022622152</v>
      </c>
      <c r="K112" s="264" t="e">
        <f>#REF!*J112</f>
        <v>#REF!</v>
      </c>
      <c r="L112" s="199" t="e">
        <f t="shared" si="17"/>
        <v>#REF!</v>
      </c>
      <c r="M112" s="268">
        <v>51</v>
      </c>
      <c r="N112" s="229">
        <v>113</v>
      </c>
      <c r="O112" s="219" t="s">
        <v>197</v>
      </c>
      <c r="P112" s="220"/>
      <c r="Q112" s="240">
        <f t="shared" si="19"/>
        <v>11.601684069999518</v>
      </c>
    </row>
    <row r="113" spans="1:17" ht="27.75" customHeight="1">
      <c r="A113" s="162"/>
      <c r="B113" s="139" t="s">
        <v>198</v>
      </c>
      <c r="C113" s="71">
        <v>0.05</v>
      </c>
      <c r="D113" s="257">
        <v>0</v>
      </c>
      <c r="E113" s="258">
        <v>0.0185</v>
      </c>
      <c r="F113" s="259">
        <v>0</v>
      </c>
      <c r="G113" s="257">
        <v>0.0029</v>
      </c>
      <c r="H113" s="257">
        <v>0.0055</v>
      </c>
      <c r="I113" s="259">
        <v>4215</v>
      </c>
      <c r="J113" s="95">
        <f>0.2*C113/$C$5+0.1*D113/$D$5+0.1*E113/$E$5+0.15*F113/$F$5+0.1*G113/$G$5+0.15*H113/$H$5+0.2*I113/$I$5</f>
        <v>0.01091111180589165</v>
      </c>
      <c r="K113" s="264" t="e">
        <f>#REF!*J113</f>
        <v>#REF!</v>
      </c>
      <c r="L113" s="199" t="e">
        <f t="shared" si="17"/>
        <v>#REF!</v>
      </c>
      <c r="M113" s="268">
        <v>37</v>
      </c>
      <c r="N113" s="229"/>
      <c r="O113" s="219"/>
      <c r="P113" s="220"/>
      <c r="Q113" s="240">
        <f t="shared" si="19"/>
        <v>8.56720547561659</v>
      </c>
    </row>
    <row r="114" spans="1:17" ht="12">
      <c r="A114" s="162"/>
      <c r="B114" s="139" t="s">
        <v>199</v>
      </c>
      <c r="C114" s="71">
        <v>0.07</v>
      </c>
      <c r="D114" s="257">
        <v>0</v>
      </c>
      <c r="E114" s="257">
        <v>0.0054</v>
      </c>
      <c r="F114" s="259">
        <v>0</v>
      </c>
      <c r="G114" s="257">
        <v>0.0048</v>
      </c>
      <c r="H114" s="257">
        <v>0</v>
      </c>
      <c r="I114" s="259">
        <v>2305</v>
      </c>
      <c r="J114" s="95">
        <f>0.2*C114/$C$5+0.1*D114/$D$5+0.1*E114/$E$5+0.15*F114/$F$5+0.1*G114/$G$5+0.15*H114/$H$5+0.2*I114/$I$5</f>
        <v>0.007254293562489494</v>
      </c>
      <c r="K114" s="264" t="e">
        <f>#REF!*J114</f>
        <v>#REF!</v>
      </c>
      <c r="L114" s="199" t="e">
        <f t="shared" si="17"/>
        <v>#REF!</v>
      </c>
      <c r="M114" s="268">
        <v>25</v>
      </c>
      <c r="N114" s="229"/>
      <c r="O114" s="219"/>
      <c r="P114" s="220"/>
      <c r="Q114" s="240">
        <f t="shared" si="19"/>
        <v>5.695938657390688</v>
      </c>
    </row>
    <row r="115" spans="1:17" ht="12">
      <c r="A115" s="162" t="s">
        <v>136</v>
      </c>
      <c r="B115" s="139" t="s">
        <v>77</v>
      </c>
      <c r="C115" s="71">
        <v>0.08</v>
      </c>
      <c r="D115" s="257">
        <v>0</v>
      </c>
      <c r="E115" s="258">
        <v>0.0006</v>
      </c>
      <c r="F115" s="259">
        <v>0</v>
      </c>
      <c r="G115" s="257">
        <v>0</v>
      </c>
      <c r="H115" s="257">
        <v>0</v>
      </c>
      <c r="I115" s="259">
        <v>2598</v>
      </c>
      <c r="J115" s="95">
        <f>0.2*C115/$C$5+0.1*D115/$D$5+0.1*E115/$E$5+0.15*F115/$F$5+0.1*G115/$G$5+0.15*H115/$H$5+0.2*I115/$I$5</f>
        <v>0.008201773004400137</v>
      </c>
      <c r="K115" s="264" t="e">
        <f>#REF!*J115</f>
        <v>#REF!</v>
      </c>
      <c r="L115" s="199" t="e">
        <f t="shared" si="17"/>
        <v>#REF!</v>
      </c>
      <c r="M115" s="268">
        <v>28</v>
      </c>
      <c r="N115" s="229">
        <v>28</v>
      </c>
      <c r="O115" s="212"/>
      <c r="P115" s="220"/>
      <c r="Q115" s="240">
        <f t="shared" si="19"/>
        <v>6.439882190110052</v>
      </c>
    </row>
    <row r="116" spans="1:17" ht="12">
      <c r="A116" s="162"/>
      <c r="B116" s="139" t="s">
        <v>78</v>
      </c>
      <c r="C116" s="71">
        <v>0.05</v>
      </c>
      <c r="D116" s="257">
        <v>0.16535999999999998</v>
      </c>
      <c r="E116" s="257">
        <v>0.0487</v>
      </c>
      <c r="F116" s="259">
        <v>0</v>
      </c>
      <c r="G116" s="257">
        <v>0.0269</v>
      </c>
      <c r="H116" s="257">
        <v>0</v>
      </c>
      <c r="I116" s="259">
        <v>5620</v>
      </c>
      <c r="J116" s="95">
        <f>0.2*C116/$C$5+0.1*D116/$D$5+0.1*E116/$E$5+0.15*F116/$F$5+0.1*G116/$G$5+0.15*H116/$H$5+0.2*I116/$I$5</f>
        <v>0.013544878740357277</v>
      </c>
      <c r="K116" s="264" t="e">
        <f>#REF!*J116</f>
        <v>#REF!</v>
      </c>
      <c r="L116" s="199" t="e">
        <f t="shared" si="17"/>
        <v>#REF!</v>
      </c>
      <c r="M116" s="268">
        <v>46</v>
      </c>
      <c r="N116" s="229">
        <v>46</v>
      </c>
      <c r="O116" s="212"/>
      <c r="P116" s="220"/>
      <c r="Q116" s="240">
        <f t="shared" si="19"/>
        <v>10.635191112998472</v>
      </c>
    </row>
    <row r="117" spans="1:17" ht="37.5" customHeight="1">
      <c r="A117" s="162" t="s">
        <v>81</v>
      </c>
      <c r="B117" s="260" t="s">
        <v>200</v>
      </c>
      <c r="C117" s="71"/>
      <c r="D117" s="257"/>
      <c r="E117" s="257"/>
      <c r="F117" s="259"/>
      <c r="G117" s="257"/>
      <c r="H117" s="257"/>
      <c r="I117" s="259"/>
      <c r="J117" s="269"/>
      <c r="K117" s="270"/>
      <c r="L117" s="270"/>
      <c r="M117" s="271">
        <v>234</v>
      </c>
      <c r="N117" s="211"/>
      <c r="O117" s="212"/>
      <c r="P117" s="213" t="s">
        <v>201</v>
      </c>
      <c r="Q117" s="239"/>
    </row>
    <row r="118" spans="1:17" ht="33.75" customHeight="1">
      <c r="A118" s="162" t="s">
        <v>83</v>
      </c>
      <c r="B118" s="260" t="s">
        <v>82</v>
      </c>
      <c r="C118" s="71"/>
      <c r="D118" s="257"/>
      <c r="E118" s="257"/>
      <c r="F118" s="259"/>
      <c r="G118" s="257"/>
      <c r="H118" s="257"/>
      <c r="I118" s="259"/>
      <c r="J118" s="269"/>
      <c r="K118" s="270"/>
      <c r="L118" s="270"/>
      <c r="M118" s="271">
        <v>100</v>
      </c>
      <c r="N118" s="211"/>
      <c r="O118" s="212"/>
      <c r="P118" s="213" t="s">
        <v>202</v>
      </c>
      <c r="Q118" s="239"/>
    </row>
    <row r="119" spans="1:17" ht="36" customHeight="1">
      <c r="A119" s="162" t="s">
        <v>85</v>
      </c>
      <c r="B119" s="260" t="s">
        <v>86</v>
      </c>
      <c r="C119" s="71"/>
      <c r="D119" s="257"/>
      <c r="E119" s="257"/>
      <c r="F119" s="259"/>
      <c r="G119" s="257"/>
      <c r="H119" s="257"/>
      <c r="I119" s="259"/>
      <c r="J119" s="269"/>
      <c r="K119" s="270"/>
      <c r="L119" s="270"/>
      <c r="M119" s="272">
        <v>28</v>
      </c>
      <c r="N119" s="211"/>
      <c r="O119" s="212"/>
      <c r="P119" s="213" t="s">
        <v>203</v>
      </c>
      <c r="Q119" s="239"/>
    </row>
    <row r="120" spans="1:17" ht="21.75" customHeight="1">
      <c r="A120" s="110" t="s">
        <v>97</v>
      </c>
      <c r="B120" s="261"/>
      <c r="C120" s="142">
        <f aca="true" t="shared" si="25" ref="C120:K120">SUM(C6,C16,C24,C33,C41,C48,C56,C58,C62,C69,C76,C82,C92,C100,C105,C111)</f>
        <v>5.649999999999999</v>
      </c>
      <c r="D120" s="143">
        <f t="shared" si="25"/>
        <v>221.40242197499998</v>
      </c>
      <c r="E120" s="143">
        <f t="shared" si="25"/>
        <v>124.50150000000001</v>
      </c>
      <c r="F120" s="144">
        <f t="shared" si="25"/>
        <v>50</v>
      </c>
      <c r="G120" s="143">
        <f t="shared" si="25"/>
        <v>58.4862445</v>
      </c>
      <c r="H120" s="143">
        <f t="shared" si="25"/>
        <v>2.01217</v>
      </c>
      <c r="I120" s="156">
        <f t="shared" si="25"/>
        <v>96770</v>
      </c>
      <c r="J120" s="143">
        <f t="shared" si="25"/>
        <v>1</v>
      </c>
      <c r="K120" s="142" t="e">
        <f t="shared" si="25"/>
        <v>#REF!</v>
      </c>
      <c r="L120" s="142"/>
      <c r="M120" s="273">
        <f>SUM(M6,M16,M24,M33,M41,M48,M56,M58,M62,M69,M76,M82,M92,M100,M105,M111,M117,M118,M119)</f>
        <v>3000</v>
      </c>
      <c r="N120" s="81"/>
      <c r="O120" s="82"/>
      <c r="P120" s="100"/>
      <c r="Q120" s="274"/>
    </row>
  </sheetData>
  <sheetProtection/>
  <mergeCells count="89">
    <mergeCell ref="A2:P2"/>
    <mergeCell ref="N3:O3"/>
    <mergeCell ref="A120:B120"/>
    <mergeCell ref="A3:A4"/>
    <mergeCell ref="A7:A8"/>
    <mergeCell ref="A9:A10"/>
    <mergeCell ref="A17:A22"/>
    <mergeCell ref="A25:A29"/>
    <mergeCell ref="A30:A32"/>
    <mergeCell ref="A34:A37"/>
    <mergeCell ref="A38:A40"/>
    <mergeCell ref="A42:A44"/>
    <mergeCell ref="A45:A47"/>
    <mergeCell ref="A49:A54"/>
    <mergeCell ref="A59:A61"/>
    <mergeCell ref="A63:A67"/>
    <mergeCell ref="A70:A72"/>
    <mergeCell ref="A73:A75"/>
    <mergeCell ref="A77:A79"/>
    <mergeCell ref="A80:A81"/>
    <mergeCell ref="A83:A87"/>
    <mergeCell ref="A88:A91"/>
    <mergeCell ref="A93:A96"/>
    <mergeCell ref="A97:A99"/>
    <mergeCell ref="A101:A103"/>
    <mergeCell ref="A106:A107"/>
    <mergeCell ref="A108:A110"/>
    <mergeCell ref="A112:A114"/>
    <mergeCell ref="A115:A11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9:N10"/>
    <mergeCell ref="N17:N23"/>
    <mergeCell ref="N25:N29"/>
    <mergeCell ref="N34:N37"/>
    <mergeCell ref="N42:N44"/>
    <mergeCell ref="N49:N55"/>
    <mergeCell ref="N59:N61"/>
    <mergeCell ref="N63:N67"/>
    <mergeCell ref="N70:N72"/>
    <mergeCell ref="N77:N79"/>
    <mergeCell ref="N83:N90"/>
    <mergeCell ref="N93:N96"/>
    <mergeCell ref="N101:N103"/>
    <mergeCell ref="N106:N107"/>
    <mergeCell ref="N112:N114"/>
    <mergeCell ref="O7:O15"/>
    <mergeCell ref="O17:O23"/>
    <mergeCell ref="O25:O29"/>
    <mergeCell ref="O34:O37"/>
    <mergeCell ref="O42:O44"/>
    <mergeCell ref="O49:O55"/>
    <mergeCell ref="O59:O61"/>
    <mergeCell ref="O63:O67"/>
    <mergeCell ref="O70:O72"/>
    <mergeCell ref="O77:O79"/>
    <mergeCell ref="O83:O90"/>
    <mergeCell ref="O93:O97"/>
    <mergeCell ref="O101:O103"/>
    <mergeCell ref="O106:O107"/>
    <mergeCell ref="O112:O114"/>
    <mergeCell ref="P3:P4"/>
    <mergeCell ref="P7:P8"/>
    <mergeCell ref="P9:P10"/>
    <mergeCell ref="P16:P23"/>
    <mergeCell ref="P24:P32"/>
    <mergeCell ref="P33:P40"/>
    <mergeCell ref="P41:P46"/>
    <mergeCell ref="P48:P55"/>
    <mergeCell ref="P56:P57"/>
    <mergeCell ref="P58:P61"/>
    <mergeCell ref="P62:P68"/>
    <mergeCell ref="P69:P75"/>
    <mergeCell ref="P76:P81"/>
    <mergeCell ref="P82:P91"/>
    <mergeCell ref="P92:P99"/>
    <mergeCell ref="P100:P104"/>
    <mergeCell ref="P105:P110"/>
    <mergeCell ref="P111:P116"/>
  </mergeCells>
  <printOptions horizontalCentered="1"/>
  <pageMargins left="0.38958333333333334" right="0.38958333333333334" top="0.7909722222222222" bottom="0.7909722222222222" header="0.3104166666666667" footer="0.3104166666666667"/>
  <pageSetup horizontalDpi="600" verticalDpi="600" orientation="landscape" paperSize="9" scale="82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20"/>
  <sheetViews>
    <sheetView view="pageBreakPreview" zoomScale="115" zoomScaleNormal="120" zoomScaleSheetLayoutView="115" workbookViewId="0" topLeftCell="A1">
      <pane xSplit="2" ySplit="5" topLeftCell="C6" activePane="bottomRight" state="frozen"/>
      <selection pane="bottomRight" activeCell="R12" sqref="R12"/>
    </sheetView>
  </sheetViews>
  <sheetFormatPr defaultColWidth="9.00390625" defaultRowHeight="14.25"/>
  <cols>
    <col min="1" max="1" width="8.75390625" style="3" customWidth="1"/>
    <col min="2" max="2" width="7.00390625" style="2" customWidth="1"/>
    <col min="3" max="3" width="6.375" style="4" customWidth="1"/>
    <col min="4" max="4" width="10.50390625" style="5" customWidth="1"/>
    <col min="5" max="5" width="9.50390625" style="5" customWidth="1"/>
    <col min="6" max="6" width="7.25390625" style="6" customWidth="1"/>
    <col min="7" max="7" width="9.00390625" style="5" customWidth="1"/>
    <col min="8" max="8" width="8.00390625" style="5" customWidth="1"/>
    <col min="9" max="9" width="8.375" style="7" customWidth="1"/>
    <col min="10" max="10" width="9.625" style="5" customWidth="1"/>
    <col min="11" max="11" width="8.875" style="4" customWidth="1"/>
    <col min="12" max="12" width="9.75390625" style="8" customWidth="1"/>
    <col min="13" max="13" width="8.125" style="8" customWidth="1"/>
    <col min="14" max="14" width="9.75390625" style="9" customWidth="1"/>
    <col min="15" max="16" width="12.375" style="10" customWidth="1"/>
    <col min="17" max="18" width="9.00390625" style="2" customWidth="1"/>
    <col min="19" max="19" width="9.25390625" style="2" bestFit="1" customWidth="1"/>
    <col min="20" max="16384" width="9.00390625" style="2" customWidth="1"/>
  </cols>
  <sheetData>
    <row r="1" spans="2:9" ht="12.75" customHeight="1" hidden="1">
      <c r="B1" s="11" t="s">
        <v>0</v>
      </c>
      <c r="C1" s="12">
        <v>20</v>
      </c>
      <c r="D1" s="13">
        <v>10</v>
      </c>
      <c r="E1" s="13">
        <v>10</v>
      </c>
      <c r="F1" s="14">
        <v>15</v>
      </c>
      <c r="G1" s="13">
        <v>10</v>
      </c>
      <c r="H1" s="5">
        <v>15</v>
      </c>
      <c r="I1" s="7">
        <v>20</v>
      </c>
    </row>
    <row r="2" spans="1:16" s="1" customFormat="1" ht="24" customHeight="1">
      <c r="A2" s="15" t="s">
        <v>100</v>
      </c>
      <c r="B2" s="16"/>
      <c r="C2" s="17"/>
      <c r="D2" s="18"/>
      <c r="E2" s="18"/>
      <c r="F2" s="19"/>
      <c r="G2" s="18"/>
      <c r="H2" s="18"/>
      <c r="I2" s="19"/>
      <c r="J2" s="18"/>
      <c r="K2" s="17"/>
      <c r="L2" s="19"/>
      <c r="M2" s="19"/>
      <c r="N2" s="74"/>
      <c r="O2" s="75"/>
      <c r="P2" s="75"/>
    </row>
    <row r="3" spans="1:16" ht="24" customHeight="1">
      <c r="A3" s="20" t="s">
        <v>3</v>
      </c>
      <c r="B3" s="20" t="s">
        <v>4</v>
      </c>
      <c r="C3" s="21" t="s">
        <v>101</v>
      </c>
      <c r="D3" s="22" t="s">
        <v>102</v>
      </c>
      <c r="E3" s="22" t="s">
        <v>103</v>
      </c>
      <c r="F3" s="23" t="s">
        <v>104</v>
      </c>
      <c r="G3" s="22" t="s">
        <v>105</v>
      </c>
      <c r="H3" s="22" t="s">
        <v>106</v>
      </c>
      <c r="I3" s="23" t="s">
        <v>107</v>
      </c>
      <c r="J3" s="76" t="s">
        <v>108</v>
      </c>
      <c r="K3" s="77" t="s">
        <v>109</v>
      </c>
      <c r="L3" s="78" t="s">
        <v>204</v>
      </c>
      <c r="M3" s="78" t="s">
        <v>111</v>
      </c>
      <c r="N3" s="79"/>
      <c r="O3" s="20" t="s">
        <v>112</v>
      </c>
      <c r="P3" s="80"/>
    </row>
    <row r="4" spans="1:16" ht="24" customHeight="1">
      <c r="A4" s="20"/>
      <c r="B4" s="20"/>
      <c r="C4" s="21"/>
      <c r="D4" s="22"/>
      <c r="E4" s="22"/>
      <c r="F4" s="23"/>
      <c r="G4" s="22"/>
      <c r="H4" s="22"/>
      <c r="I4" s="23"/>
      <c r="J4" s="76"/>
      <c r="K4" s="77"/>
      <c r="L4" s="78"/>
      <c r="M4" s="78" t="s">
        <v>114</v>
      </c>
      <c r="N4" s="78" t="s">
        <v>115</v>
      </c>
      <c r="O4" s="20"/>
      <c r="P4" s="80"/>
    </row>
    <row r="5" spans="1:16" ht="12" customHeight="1">
      <c r="A5" s="24"/>
      <c r="B5" s="24" t="s">
        <v>10</v>
      </c>
      <c r="C5" s="25">
        <f>SUM(C6,C16,C24,C33,C41,C48,C56,C58,C62,C69,C76,C82,C92,C100,C105,C111)</f>
        <v>5.649999999999999</v>
      </c>
      <c r="D5" s="26">
        <f aca="true" t="shared" si="0" ref="D5:L5">SUM(D6,D16,D24,D33,D41,D48,D56,D58,D62,D69,D76,D82,D92,D100,D105,D111)</f>
        <v>221.40242197499998</v>
      </c>
      <c r="E5" s="26">
        <f t="shared" si="0"/>
        <v>124.50150000000001</v>
      </c>
      <c r="F5" s="27">
        <f t="shared" si="0"/>
        <v>50</v>
      </c>
      <c r="G5" s="26">
        <f t="shared" si="0"/>
        <v>58.4862445</v>
      </c>
      <c r="H5" s="26">
        <f t="shared" si="0"/>
        <v>2.01217</v>
      </c>
      <c r="I5" s="27">
        <f t="shared" si="0"/>
        <v>96770</v>
      </c>
      <c r="J5" s="26">
        <f t="shared" si="0"/>
        <v>1</v>
      </c>
      <c r="K5" s="25" t="e">
        <f t="shared" si="0"/>
        <v>#REF!</v>
      </c>
      <c r="L5" s="27">
        <f t="shared" si="0"/>
        <v>2636</v>
      </c>
      <c r="M5" s="81"/>
      <c r="N5" s="82"/>
      <c r="O5" s="83"/>
      <c r="P5" s="84"/>
    </row>
    <row r="6" spans="1:16" ht="12" customHeight="1">
      <c r="A6" s="24" t="s">
        <v>11</v>
      </c>
      <c r="B6" s="24" t="s">
        <v>116</v>
      </c>
      <c r="C6" s="28">
        <f>SUM(C7:C15)</f>
        <v>0.11999999999999997</v>
      </c>
      <c r="D6" s="29">
        <f aca="true" t="shared" si="1" ref="D6:I6">SUM(D7:D15)</f>
        <v>1.3399999999999999</v>
      </c>
      <c r="E6" s="29">
        <f t="shared" si="1"/>
        <v>0.8625</v>
      </c>
      <c r="F6" s="30">
        <f t="shared" si="1"/>
        <v>0</v>
      </c>
      <c r="G6" s="29">
        <f t="shared" si="1"/>
        <v>0.32689999999999997</v>
      </c>
      <c r="H6" s="29">
        <f t="shared" si="1"/>
        <v>0.375</v>
      </c>
      <c r="I6" s="30">
        <f t="shared" si="1"/>
        <v>7566</v>
      </c>
      <c r="J6" s="29">
        <f>0.2*C6/$C$5+0.1*D6/$D$5+0.1*E6/$E$5+0.15*F6/$F$5+0.1*G6/$G$5+0.15*H6/$H$5+0.2*I6/$I$5</f>
        <v>0.04969669003207509</v>
      </c>
      <c r="K6" s="28" t="e">
        <f>SUM(K7:K15)</f>
        <v>#REF!</v>
      </c>
      <c r="L6" s="30">
        <v>131</v>
      </c>
      <c r="M6" s="81">
        <f>L6</f>
        <v>131</v>
      </c>
      <c r="N6" s="85"/>
      <c r="O6" s="83"/>
      <c r="P6" s="84"/>
    </row>
    <row r="7" spans="1:16" ht="15" customHeight="1">
      <c r="A7" s="20"/>
      <c r="B7" s="31" t="s">
        <v>117</v>
      </c>
      <c r="C7" s="32">
        <v>0.01</v>
      </c>
      <c r="D7" s="33">
        <v>0</v>
      </c>
      <c r="E7" s="33">
        <v>0</v>
      </c>
      <c r="F7" s="34">
        <v>0</v>
      </c>
      <c r="G7" s="33">
        <v>0</v>
      </c>
      <c r="H7" s="33">
        <v>0.375</v>
      </c>
      <c r="I7" s="34">
        <v>1028</v>
      </c>
      <c r="J7" s="86">
        <f>0.2*C7/$C$5+0.1*D7/$D$5+0.1*E7/$E$5+0.15*F7/$F$5+0.1*G7/$G$5+0.15*H7/$H$5+0.2*I7/$I$5</f>
        <v>0.03043350216848626</v>
      </c>
      <c r="K7" s="61" t="e">
        <f>#REF!*J7</f>
        <v>#REF!</v>
      </c>
      <c r="L7" s="87">
        <v>20</v>
      </c>
      <c r="M7" s="81"/>
      <c r="N7" s="88"/>
      <c r="O7" s="89"/>
      <c r="P7" s="90"/>
    </row>
    <row r="8" spans="1:16" ht="15" customHeight="1">
      <c r="A8" s="20"/>
      <c r="B8" s="31" t="s">
        <v>119</v>
      </c>
      <c r="C8" s="32">
        <v>0.02</v>
      </c>
      <c r="D8" s="35">
        <v>0</v>
      </c>
      <c r="E8" s="35">
        <v>0.031</v>
      </c>
      <c r="F8" s="36">
        <v>0</v>
      </c>
      <c r="G8" s="35">
        <v>0</v>
      </c>
      <c r="H8" s="35">
        <v>0</v>
      </c>
      <c r="I8" s="36">
        <v>1200</v>
      </c>
      <c r="J8" s="86">
        <f aca="true" t="shared" si="2" ref="J8:J15">0.2*C8/$C$5+0.1*D8/$D$5+0.1*E8/$E$5+0.15*F8/$F$5+0.1*G8/$G$5+0.15*H8/$H$5+0.2*I8/$I$5</f>
        <v>0.0032129713714956964</v>
      </c>
      <c r="K8" s="61" t="e">
        <f>#REF!*J8</f>
        <v>#REF!</v>
      </c>
      <c r="L8" s="91"/>
      <c r="M8" s="81"/>
      <c r="N8" s="88"/>
      <c r="O8" s="89"/>
      <c r="P8" s="90"/>
    </row>
    <row r="9" spans="1:16" ht="15" customHeight="1">
      <c r="A9" s="20"/>
      <c r="B9" s="31" t="s">
        <v>121</v>
      </c>
      <c r="C9" s="32">
        <v>0.03</v>
      </c>
      <c r="D9" s="35">
        <v>1.14</v>
      </c>
      <c r="E9" s="35">
        <v>0.0625</v>
      </c>
      <c r="F9" s="36">
        <v>0</v>
      </c>
      <c r="G9" s="35">
        <v>0.0869</v>
      </c>
      <c r="H9" s="35">
        <v>0</v>
      </c>
      <c r="I9" s="36">
        <v>2835</v>
      </c>
      <c r="J9" s="86">
        <f t="shared" si="2"/>
        <v>0.007634882464050256</v>
      </c>
      <c r="K9" s="61" t="e">
        <f>#REF!*J9</f>
        <v>#REF!</v>
      </c>
      <c r="L9" s="91"/>
      <c r="M9" s="81"/>
      <c r="N9" s="88"/>
      <c r="O9" s="89"/>
      <c r="P9" s="90"/>
    </row>
    <row r="10" spans="1:16" ht="15" customHeight="1">
      <c r="A10" s="20"/>
      <c r="B10" s="31" t="s">
        <v>123</v>
      </c>
      <c r="C10" s="32">
        <v>0.01</v>
      </c>
      <c r="D10" s="35">
        <v>0.2</v>
      </c>
      <c r="E10" s="35">
        <v>0.623</v>
      </c>
      <c r="F10" s="36">
        <v>0</v>
      </c>
      <c r="G10" s="35">
        <v>0.24</v>
      </c>
      <c r="H10" s="35">
        <v>0</v>
      </c>
      <c r="I10" s="38">
        <v>556</v>
      </c>
      <c r="J10" s="86">
        <f t="shared" si="2"/>
        <v>0.0025041804879534927</v>
      </c>
      <c r="K10" s="61" t="e">
        <f>#REF!*J10</f>
        <v>#REF!</v>
      </c>
      <c r="L10" s="91"/>
      <c r="M10" s="81"/>
      <c r="N10" s="88"/>
      <c r="O10" s="89"/>
      <c r="P10" s="90"/>
    </row>
    <row r="11" spans="1:16" ht="15" customHeight="1">
      <c r="A11" s="20"/>
      <c r="B11" s="31" t="s">
        <v>124</v>
      </c>
      <c r="C11" s="32">
        <v>0.01</v>
      </c>
      <c r="D11" s="35">
        <v>0</v>
      </c>
      <c r="E11" s="35">
        <v>0</v>
      </c>
      <c r="F11" s="36">
        <v>0</v>
      </c>
      <c r="G11" s="35">
        <v>0</v>
      </c>
      <c r="H11" s="35">
        <v>0</v>
      </c>
      <c r="I11" s="38">
        <v>0</v>
      </c>
      <c r="J11" s="86">
        <f t="shared" si="2"/>
        <v>0.00035398230088495587</v>
      </c>
      <c r="K11" s="61" t="e">
        <f>#REF!*J11</f>
        <v>#REF!</v>
      </c>
      <c r="L11" s="91"/>
      <c r="M11" s="81"/>
      <c r="N11" s="88"/>
      <c r="O11" s="89"/>
      <c r="P11" s="90"/>
    </row>
    <row r="12" spans="1:16" ht="15" customHeight="1">
      <c r="A12" s="20"/>
      <c r="B12" s="31" t="s">
        <v>125</v>
      </c>
      <c r="C12" s="32">
        <v>0.01</v>
      </c>
      <c r="D12" s="35">
        <v>0</v>
      </c>
      <c r="E12" s="35">
        <v>0</v>
      </c>
      <c r="F12" s="36">
        <v>0</v>
      </c>
      <c r="G12" s="35">
        <v>0</v>
      </c>
      <c r="H12" s="35">
        <v>0</v>
      </c>
      <c r="I12" s="34">
        <v>0</v>
      </c>
      <c r="J12" s="86">
        <f t="shared" si="2"/>
        <v>0.00035398230088495587</v>
      </c>
      <c r="K12" s="61" t="e">
        <f>#REF!*J12</f>
        <v>#REF!</v>
      </c>
      <c r="L12" s="91"/>
      <c r="M12" s="81"/>
      <c r="N12" s="88"/>
      <c r="O12" s="89"/>
      <c r="P12" s="90"/>
    </row>
    <row r="13" spans="1:16" ht="15" customHeight="1">
      <c r="A13" s="20"/>
      <c r="B13" s="31" t="s">
        <v>126</v>
      </c>
      <c r="C13" s="32">
        <v>0.01</v>
      </c>
      <c r="D13" s="35">
        <v>0</v>
      </c>
      <c r="E13" s="35">
        <v>0</v>
      </c>
      <c r="F13" s="36">
        <v>0</v>
      </c>
      <c r="G13" s="35">
        <v>0</v>
      </c>
      <c r="H13" s="35">
        <v>0</v>
      </c>
      <c r="I13" s="38">
        <v>0</v>
      </c>
      <c r="J13" s="86">
        <f t="shared" si="2"/>
        <v>0.00035398230088495587</v>
      </c>
      <c r="K13" s="61" t="e">
        <f>#REF!*J13</f>
        <v>#REF!</v>
      </c>
      <c r="L13" s="91"/>
      <c r="M13" s="81"/>
      <c r="N13" s="88"/>
      <c r="O13" s="89"/>
      <c r="P13" s="90"/>
    </row>
    <row r="14" spans="1:16" ht="15" customHeight="1">
      <c r="A14" s="20"/>
      <c r="B14" s="31" t="s">
        <v>127</v>
      </c>
      <c r="C14" s="32">
        <v>0.01</v>
      </c>
      <c r="D14" s="37">
        <v>0</v>
      </c>
      <c r="E14" s="37">
        <v>0.115</v>
      </c>
      <c r="F14" s="38">
        <v>0</v>
      </c>
      <c r="G14" s="37">
        <v>0</v>
      </c>
      <c r="H14" s="37">
        <v>0</v>
      </c>
      <c r="I14" s="38">
        <v>1947</v>
      </c>
      <c r="J14" s="86">
        <f t="shared" si="2"/>
        <v>0.004470325038147531</v>
      </c>
      <c r="K14" s="61" t="e">
        <f>#REF!*J14</f>
        <v>#REF!</v>
      </c>
      <c r="L14" s="91"/>
      <c r="M14" s="81"/>
      <c r="N14" s="88"/>
      <c r="O14" s="89"/>
      <c r="P14" s="90"/>
    </row>
    <row r="15" spans="1:16" ht="15" customHeight="1">
      <c r="A15" s="20"/>
      <c r="B15" s="31" t="s">
        <v>128</v>
      </c>
      <c r="C15" s="32">
        <v>0.01</v>
      </c>
      <c r="D15" s="39">
        <v>0</v>
      </c>
      <c r="E15" s="39">
        <v>0.031</v>
      </c>
      <c r="F15" s="40">
        <v>0</v>
      </c>
      <c r="G15" s="39">
        <v>0</v>
      </c>
      <c r="H15" s="39">
        <v>0</v>
      </c>
      <c r="I15" s="40">
        <v>0</v>
      </c>
      <c r="J15" s="86">
        <f t="shared" si="2"/>
        <v>0.0003788815992869832</v>
      </c>
      <c r="K15" s="61" t="e">
        <f>#REF!*J15</f>
        <v>#REF!</v>
      </c>
      <c r="L15" s="92"/>
      <c r="M15" s="81"/>
      <c r="N15" s="88"/>
      <c r="O15" s="89"/>
      <c r="P15" s="90"/>
    </row>
    <row r="16" spans="1:16" ht="12" customHeight="1">
      <c r="A16" s="24" t="s">
        <v>14</v>
      </c>
      <c r="B16" s="24" t="s">
        <v>15</v>
      </c>
      <c r="C16" s="28">
        <f>SUM(C17:C23)</f>
        <v>0.45</v>
      </c>
      <c r="D16" s="29">
        <f aca="true" t="shared" si="3" ref="D16:I16">SUM(D17:D23)</f>
        <v>0</v>
      </c>
      <c r="E16" s="29">
        <f t="shared" si="3"/>
        <v>0</v>
      </c>
      <c r="F16" s="30">
        <f t="shared" si="3"/>
        <v>0</v>
      </c>
      <c r="G16" s="29">
        <f t="shared" si="3"/>
        <v>0</v>
      </c>
      <c r="H16" s="29">
        <f t="shared" si="3"/>
        <v>0</v>
      </c>
      <c r="I16" s="30">
        <f t="shared" si="3"/>
        <v>6936</v>
      </c>
      <c r="J16" s="29">
        <f>0.2*C16/$C$5+0.1*D16/$D$5+0.1*E16/$E$5+0.15*F16/$F$5+0.1*G16*$G$5+0.15*H16/$H$5+0.2*I16/$I$5</f>
        <v>0.030264224724074335</v>
      </c>
      <c r="K16" s="28" t="e">
        <f>SUM(K17:K23)</f>
        <v>#REF!</v>
      </c>
      <c r="L16" s="30">
        <f>SUM(L17:L23)</f>
        <v>80</v>
      </c>
      <c r="M16" s="81">
        <f>L16</f>
        <v>80</v>
      </c>
      <c r="N16" s="85"/>
      <c r="O16" s="89" t="s">
        <v>122</v>
      </c>
      <c r="P16" s="90"/>
    </row>
    <row r="17" spans="1:16" ht="12" customHeight="1">
      <c r="A17" s="20" t="s">
        <v>120</v>
      </c>
      <c r="B17" s="31" t="s">
        <v>129</v>
      </c>
      <c r="C17" s="32">
        <v>0.08</v>
      </c>
      <c r="D17" s="41">
        <v>0</v>
      </c>
      <c r="E17" s="41">
        <v>0</v>
      </c>
      <c r="F17" s="42">
        <v>0</v>
      </c>
      <c r="G17" s="41">
        <v>0</v>
      </c>
      <c r="H17" s="41">
        <v>0</v>
      </c>
      <c r="I17" s="42">
        <v>374</v>
      </c>
      <c r="J17" s="86">
        <f aca="true" t="shared" si="4" ref="J17:J23">0.2*C17/$C$5+0.1*D17/$D$5+0.1*E17/$E$5+0.15*F17/$F$5+0.1*G17*$G$5+0.15*H17/$H$5+0.2*I17/$I$5</f>
        <v>0.003604825235642218</v>
      </c>
      <c r="K17" s="61" t="e">
        <f>#REF!*J17</f>
        <v>#REF!</v>
      </c>
      <c r="L17" s="93">
        <v>10</v>
      </c>
      <c r="M17" s="81">
        <v>80</v>
      </c>
      <c r="N17" s="88" t="s">
        <v>205</v>
      </c>
      <c r="O17" s="89"/>
      <c r="P17" s="90"/>
    </row>
    <row r="18" spans="1:16" ht="12" customHeight="1">
      <c r="A18" s="20"/>
      <c r="B18" s="31" t="s">
        <v>131</v>
      </c>
      <c r="C18" s="32">
        <v>0.04</v>
      </c>
      <c r="D18" s="41">
        <v>0</v>
      </c>
      <c r="E18" s="41">
        <v>0</v>
      </c>
      <c r="F18" s="42">
        <v>0</v>
      </c>
      <c r="G18" s="41">
        <v>0</v>
      </c>
      <c r="H18" s="41">
        <v>0</v>
      </c>
      <c r="I18" s="42">
        <v>0</v>
      </c>
      <c r="J18" s="86">
        <f t="shared" si="4"/>
        <v>0.0014159292035398235</v>
      </c>
      <c r="K18" s="61" t="e">
        <f>#REF!*J18</f>
        <v>#REF!</v>
      </c>
      <c r="L18" s="93">
        <v>4</v>
      </c>
      <c r="M18" s="81"/>
      <c r="N18" s="88"/>
      <c r="O18" s="89"/>
      <c r="P18" s="90"/>
    </row>
    <row r="19" spans="1:16" ht="12" customHeight="1">
      <c r="A19" s="20"/>
      <c r="B19" s="31" t="s">
        <v>132</v>
      </c>
      <c r="C19" s="32">
        <v>0.06</v>
      </c>
      <c r="D19" s="41">
        <v>0</v>
      </c>
      <c r="E19" s="41">
        <v>0</v>
      </c>
      <c r="F19" s="42">
        <v>0</v>
      </c>
      <c r="G19" s="41">
        <v>0</v>
      </c>
      <c r="H19" s="41">
        <v>0</v>
      </c>
      <c r="I19" s="42">
        <v>62</v>
      </c>
      <c r="J19" s="86">
        <f t="shared" si="4"/>
        <v>0.002252032691328129</v>
      </c>
      <c r="K19" s="61" t="e">
        <f>#REF!*J19</f>
        <v>#REF!</v>
      </c>
      <c r="L19" s="93">
        <v>6</v>
      </c>
      <c r="M19" s="81"/>
      <c r="N19" s="88"/>
      <c r="O19" s="89"/>
      <c r="P19" s="90"/>
    </row>
    <row r="20" spans="1:16" ht="12" customHeight="1">
      <c r="A20" s="20"/>
      <c r="B20" s="31" t="s">
        <v>133</v>
      </c>
      <c r="C20" s="32">
        <v>0.06</v>
      </c>
      <c r="D20" s="41">
        <v>0</v>
      </c>
      <c r="E20" s="41">
        <v>0</v>
      </c>
      <c r="F20" s="42">
        <v>0</v>
      </c>
      <c r="G20" s="41">
        <v>0</v>
      </c>
      <c r="H20" s="41">
        <v>0</v>
      </c>
      <c r="I20" s="42">
        <v>0</v>
      </c>
      <c r="J20" s="86">
        <f t="shared" si="4"/>
        <v>0.002123893805309735</v>
      </c>
      <c r="K20" s="61" t="e">
        <f>#REF!*J20</f>
        <v>#REF!</v>
      </c>
      <c r="L20" s="93">
        <v>6</v>
      </c>
      <c r="M20" s="81"/>
      <c r="N20" s="88"/>
      <c r="O20" s="89"/>
      <c r="P20" s="90"/>
    </row>
    <row r="21" spans="1:16" ht="12" customHeight="1">
      <c r="A21" s="20"/>
      <c r="B21" s="31" t="s">
        <v>134</v>
      </c>
      <c r="C21" s="32">
        <v>0.08</v>
      </c>
      <c r="D21" s="41">
        <v>0</v>
      </c>
      <c r="E21" s="41">
        <v>0</v>
      </c>
      <c r="F21" s="42">
        <v>0</v>
      </c>
      <c r="G21" s="41">
        <v>0</v>
      </c>
      <c r="H21" s="41">
        <v>0</v>
      </c>
      <c r="I21" s="42">
        <v>6500</v>
      </c>
      <c r="J21" s="86">
        <f t="shared" si="4"/>
        <v>0.01626577387675</v>
      </c>
      <c r="K21" s="61" t="e">
        <f>#REF!*J21</f>
        <v>#REF!</v>
      </c>
      <c r="L21" s="93">
        <v>43</v>
      </c>
      <c r="M21" s="81"/>
      <c r="N21" s="88"/>
      <c r="O21" s="89"/>
      <c r="P21" s="90"/>
    </row>
    <row r="22" spans="1:16" ht="12" customHeight="1">
      <c r="A22" s="20"/>
      <c r="B22" s="31" t="s">
        <v>135</v>
      </c>
      <c r="C22" s="32">
        <v>0.07</v>
      </c>
      <c r="D22" s="41">
        <v>0</v>
      </c>
      <c r="E22" s="41">
        <v>0</v>
      </c>
      <c r="F22" s="42">
        <v>0</v>
      </c>
      <c r="G22" s="41">
        <v>0</v>
      </c>
      <c r="H22" s="41">
        <v>0</v>
      </c>
      <c r="I22" s="42">
        <v>0</v>
      </c>
      <c r="J22" s="86">
        <f t="shared" si="4"/>
        <v>0.0024778761061946914</v>
      </c>
      <c r="K22" s="61" t="e">
        <f>#REF!*J22</f>
        <v>#REF!</v>
      </c>
      <c r="L22" s="93">
        <v>6</v>
      </c>
      <c r="M22" s="81"/>
      <c r="N22" s="88"/>
      <c r="O22" s="89"/>
      <c r="P22" s="90"/>
    </row>
    <row r="23" spans="1:16" ht="25.5" customHeight="1">
      <c r="A23" s="24" t="s">
        <v>136</v>
      </c>
      <c r="B23" s="43" t="s">
        <v>18</v>
      </c>
      <c r="C23" s="32">
        <v>0.06</v>
      </c>
      <c r="D23" s="41">
        <v>0</v>
      </c>
      <c r="E23" s="41">
        <v>0</v>
      </c>
      <c r="F23" s="42">
        <v>0</v>
      </c>
      <c r="G23" s="41">
        <v>0</v>
      </c>
      <c r="H23" s="41">
        <v>0</v>
      </c>
      <c r="I23" s="42">
        <v>0</v>
      </c>
      <c r="J23" s="86">
        <f t="shared" si="4"/>
        <v>0.002123893805309735</v>
      </c>
      <c r="K23" s="61" t="e">
        <f>#REF!*J23</f>
        <v>#REF!</v>
      </c>
      <c r="L23" s="93">
        <v>5</v>
      </c>
      <c r="M23" s="81"/>
      <c r="N23" s="88"/>
      <c r="O23" s="89"/>
      <c r="P23" s="90"/>
    </row>
    <row r="24" spans="1:16" ht="12" customHeight="1">
      <c r="A24" s="24" t="s">
        <v>19</v>
      </c>
      <c r="B24" s="24" t="s">
        <v>20</v>
      </c>
      <c r="C24" s="28">
        <f>SUM(C25:C32)</f>
        <v>0.54</v>
      </c>
      <c r="D24" s="29">
        <f aca="true" t="shared" si="5" ref="D24:I24">SUM(D25:D32)</f>
        <v>7.619363325</v>
      </c>
      <c r="E24" s="29">
        <f t="shared" si="5"/>
        <v>2.9696</v>
      </c>
      <c r="F24" s="30">
        <f t="shared" si="5"/>
        <v>2</v>
      </c>
      <c r="G24" s="29">
        <f t="shared" si="5"/>
        <v>3.6713953999999998</v>
      </c>
      <c r="H24" s="29">
        <f t="shared" si="5"/>
        <v>0.00605</v>
      </c>
      <c r="I24" s="30">
        <f t="shared" si="5"/>
        <v>2573</v>
      </c>
      <c r="J24" s="29">
        <f>0.2*C24/$C$5+0.1*D24/$D$5+0.1*E24/$E$5+0.15*F24/$F$5+0.1*G24/$G$5+0.15*H24/$H$5+0.2*I24/$I$5</f>
        <v>0.042987780609347354</v>
      </c>
      <c r="K24" s="28" t="e">
        <f>SUM(K25:K32)</f>
        <v>#REF!</v>
      </c>
      <c r="L24" s="30">
        <f>SUM(L25:L32)</f>
        <v>113</v>
      </c>
      <c r="M24" s="81">
        <v>113</v>
      </c>
      <c r="N24" s="85"/>
      <c r="O24" s="89" t="s">
        <v>122</v>
      </c>
      <c r="P24" s="90"/>
    </row>
    <row r="25" spans="1:16" s="2" customFormat="1" ht="18" customHeight="1">
      <c r="A25" s="20" t="s">
        <v>120</v>
      </c>
      <c r="B25" s="31" t="s">
        <v>137</v>
      </c>
      <c r="C25" s="44">
        <v>0.05</v>
      </c>
      <c r="D25" s="45">
        <v>0</v>
      </c>
      <c r="E25" s="45">
        <v>0.0151</v>
      </c>
      <c r="F25" s="46">
        <v>0</v>
      </c>
      <c r="G25" s="45">
        <v>0.01098</v>
      </c>
      <c r="H25" s="45">
        <v>0</v>
      </c>
      <c r="I25" s="46">
        <v>132</v>
      </c>
      <c r="J25" s="86">
        <f aca="true" t="shared" si="6" ref="J25:J32">0.2*C25/$C$5+0.1*D25/$D$5+0.1*E25/$E$5+0.15*F25/$F$5+0.1*G25/$G$5+0.15*H25/$H$5+0.2*I25/$I$5</f>
        <v>0.0020736253393448785</v>
      </c>
      <c r="K25" s="61" t="e">
        <f>#REF!*J25</f>
        <v>#REF!</v>
      </c>
      <c r="L25" s="93">
        <v>5</v>
      </c>
      <c r="M25" s="81">
        <v>74</v>
      </c>
      <c r="N25" s="88" t="s">
        <v>206</v>
      </c>
      <c r="O25" s="89"/>
      <c r="P25" s="90"/>
    </row>
    <row r="26" spans="1:16" s="2" customFormat="1" ht="18" customHeight="1">
      <c r="A26" s="20"/>
      <c r="B26" s="31" t="s">
        <v>139</v>
      </c>
      <c r="C26" s="44">
        <v>0.07</v>
      </c>
      <c r="D26" s="45">
        <v>1.0485</v>
      </c>
      <c r="E26" s="45">
        <v>0.5585</v>
      </c>
      <c r="F26" s="46">
        <v>1</v>
      </c>
      <c r="G26" s="45">
        <v>0.6680084</v>
      </c>
      <c r="H26" s="45">
        <v>0</v>
      </c>
      <c r="I26" s="46">
        <v>500</v>
      </c>
      <c r="J26" s="86">
        <f t="shared" si="6"/>
        <v>0.00857557851268089</v>
      </c>
      <c r="K26" s="61" t="e">
        <f>#REF!*J26</f>
        <v>#REF!</v>
      </c>
      <c r="L26" s="93">
        <v>23</v>
      </c>
      <c r="M26" s="81"/>
      <c r="N26" s="94"/>
      <c r="O26" s="89"/>
      <c r="P26" s="90"/>
    </row>
    <row r="27" spans="1:16" s="2" customFormat="1" ht="18" customHeight="1">
      <c r="A27" s="20"/>
      <c r="B27" s="31" t="s">
        <v>140</v>
      </c>
      <c r="C27" s="44">
        <v>0.06</v>
      </c>
      <c r="D27" s="45">
        <v>0.000187875</v>
      </c>
      <c r="E27" s="47">
        <v>0.0049</v>
      </c>
      <c r="F27" s="46">
        <v>0</v>
      </c>
      <c r="G27" s="45">
        <v>0.0088</v>
      </c>
      <c r="H27" s="45">
        <v>5E-05</v>
      </c>
      <c r="I27" s="46">
        <v>200</v>
      </c>
      <c r="J27" s="86">
        <f t="shared" si="6"/>
        <v>0.002560039195116311</v>
      </c>
      <c r="K27" s="61" t="e">
        <f>#REF!*J27</f>
        <v>#REF!</v>
      </c>
      <c r="L27" s="93">
        <v>7</v>
      </c>
      <c r="M27" s="81"/>
      <c r="N27" s="94"/>
      <c r="O27" s="89"/>
      <c r="P27" s="90"/>
    </row>
    <row r="28" spans="1:16" s="2" customFormat="1" ht="18" customHeight="1">
      <c r="A28" s="20"/>
      <c r="B28" s="31" t="s">
        <v>141</v>
      </c>
      <c r="C28" s="44">
        <v>0.08</v>
      </c>
      <c r="D28" s="45">
        <v>0.7827300000000001</v>
      </c>
      <c r="E28" s="45">
        <v>0.8591</v>
      </c>
      <c r="F28" s="46">
        <v>0</v>
      </c>
      <c r="G28" s="45">
        <v>0.23976</v>
      </c>
      <c r="H28" s="45">
        <v>0.0002</v>
      </c>
      <c r="I28" s="46">
        <v>136</v>
      </c>
      <c r="J28" s="86">
        <f t="shared" si="6"/>
        <v>0.004581353642232835</v>
      </c>
      <c r="K28" s="61" t="e">
        <f>#REF!*J28</f>
        <v>#REF!</v>
      </c>
      <c r="L28" s="93">
        <v>12</v>
      </c>
      <c r="M28" s="81"/>
      <c r="N28" s="94"/>
      <c r="O28" s="89"/>
      <c r="P28" s="90"/>
    </row>
    <row r="29" spans="1:16" s="2" customFormat="1" ht="18" customHeight="1">
      <c r="A29" s="20"/>
      <c r="B29" s="31" t="s">
        <v>142</v>
      </c>
      <c r="C29" s="44">
        <v>0.08</v>
      </c>
      <c r="D29" s="45">
        <v>2.9792400000000003</v>
      </c>
      <c r="E29" s="45">
        <v>0.1596</v>
      </c>
      <c r="F29" s="46">
        <v>1</v>
      </c>
      <c r="G29" s="45">
        <v>1.0152299999999999</v>
      </c>
      <c r="H29" s="45">
        <v>0.003</v>
      </c>
      <c r="I29" s="46">
        <v>480</v>
      </c>
      <c r="J29" s="86">
        <f t="shared" si="6"/>
        <v>0.010257197972247532</v>
      </c>
      <c r="K29" s="61" t="e">
        <f>#REF!*J29</f>
        <v>#REF!</v>
      </c>
      <c r="L29" s="93">
        <v>27</v>
      </c>
      <c r="M29" s="81"/>
      <c r="N29" s="94"/>
      <c r="O29" s="89"/>
      <c r="P29" s="90"/>
    </row>
    <row r="30" spans="1:16" s="2" customFormat="1" ht="12" customHeight="1">
      <c r="A30" s="20" t="s">
        <v>136</v>
      </c>
      <c r="B30" s="43" t="s">
        <v>22</v>
      </c>
      <c r="C30" s="48">
        <v>0.07</v>
      </c>
      <c r="D30" s="45">
        <v>0.7411800000000001</v>
      </c>
      <c r="E30" s="45">
        <v>0.2247</v>
      </c>
      <c r="F30" s="46">
        <v>0</v>
      </c>
      <c r="G30" s="45">
        <v>0.046094</v>
      </c>
      <c r="H30" s="45">
        <v>0.0002</v>
      </c>
      <c r="I30" s="46">
        <v>576</v>
      </c>
      <c r="J30" s="86">
        <f t="shared" si="6"/>
        <v>0.004277294402223929</v>
      </c>
      <c r="K30" s="61" t="e">
        <f>#REF!*J30</f>
        <v>#REF!</v>
      </c>
      <c r="L30" s="93">
        <v>11</v>
      </c>
      <c r="M30" s="81">
        <v>11</v>
      </c>
      <c r="N30" s="82"/>
      <c r="O30" s="89"/>
      <c r="P30" s="90"/>
    </row>
    <row r="31" spans="1:16" s="2" customFormat="1" ht="12" customHeight="1">
      <c r="A31" s="20"/>
      <c r="B31" s="43" t="s">
        <v>23</v>
      </c>
      <c r="C31" s="48">
        <v>0.06</v>
      </c>
      <c r="D31" s="45">
        <v>0.7950299999999999</v>
      </c>
      <c r="E31" s="47">
        <v>0.4859</v>
      </c>
      <c r="F31" s="46">
        <v>0</v>
      </c>
      <c r="G31" s="45">
        <v>1.165136</v>
      </c>
      <c r="H31" s="45">
        <v>0.0001</v>
      </c>
      <c r="I31" s="46">
        <v>99</v>
      </c>
      <c r="J31" s="86">
        <f t="shared" si="6"/>
        <v>0.005077475843998957</v>
      </c>
      <c r="K31" s="61" t="e">
        <f>#REF!*J31</f>
        <v>#REF!</v>
      </c>
      <c r="L31" s="93">
        <v>13</v>
      </c>
      <c r="M31" s="81">
        <v>13</v>
      </c>
      <c r="N31" s="82"/>
      <c r="O31" s="89"/>
      <c r="P31" s="90"/>
    </row>
    <row r="32" spans="1:16" s="2" customFormat="1" ht="12" customHeight="1">
      <c r="A32" s="20"/>
      <c r="B32" s="43" t="s">
        <v>24</v>
      </c>
      <c r="C32" s="48">
        <v>0.07</v>
      </c>
      <c r="D32" s="45">
        <v>1.27249545</v>
      </c>
      <c r="E32" s="45">
        <v>0.6618</v>
      </c>
      <c r="F32" s="46">
        <v>0</v>
      </c>
      <c r="G32" s="45">
        <v>0.517387</v>
      </c>
      <c r="H32" s="45">
        <v>0.0025</v>
      </c>
      <c r="I32" s="46">
        <v>450</v>
      </c>
      <c r="J32" s="86">
        <f t="shared" si="6"/>
        <v>0.005585215701502029</v>
      </c>
      <c r="K32" s="61" t="e">
        <f>#REF!*J32</f>
        <v>#REF!</v>
      </c>
      <c r="L32" s="93">
        <v>15</v>
      </c>
      <c r="M32" s="81">
        <v>15</v>
      </c>
      <c r="N32" s="82"/>
      <c r="O32" s="89"/>
      <c r="P32" s="90"/>
    </row>
    <row r="33" spans="1:16" ht="12" customHeight="1">
      <c r="A33" s="24" t="s">
        <v>25</v>
      </c>
      <c r="B33" s="24" t="s">
        <v>26</v>
      </c>
      <c r="C33" s="28">
        <f>SUM(C34:C40)</f>
        <v>0.42000000000000004</v>
      </c>
      <c r="D33" s="29">
        <f aca="true" t="shared" si="7" ref="D33:I33">SUM(D34:D40)</f>
        <v>24.34517</v>
      </c>
      <c r="E33" s="29">
        <f t="shared" si="7"/>
        <v>46.86070000000001</v>
      </c>
      <c r="F33" s="30">
        <f t="shared" si="7"/>
        <v>24</v>
      </c>
      <c r="G33" s="29">
        <f t="shared" si="7"/>
        <v>39.202734</v>
      </c>
      <c r="H33" s="29">
        <f t="shared" si="7"/>
        <v>0.4698</v>
      </c>
      <c r="I33" s="30">
        <f t="shared" si="7"/>
        <v>36751</v>
      </c>
      <c r="J33" s="29">
        <f aca="true" t="shared" si="8" ref="J33:J40">0.2*C33/$C$5+0.1*D33/$D$5+0.1*E33/$E$5+0.15*F33/$F$5+0.1*G33/$G$5+0.15*H33/$H$5+0.2*I33/$I$5</f>
        <v>0.3135080424243757</v>
      </c>
      <c r="K33" s="28" t="e">
        <f>SUM(K34:K40)</f>
        <v>#REF!</v>
      </c>
      <c r="L33" s="28">
        <f>SUM(L34:L40)</f>
        <v>824</v>
      </c>
      <c r="M33" s="81">
        <v>824</v>
      </c>
      <c r="N33" s="85"/>
      <c r="O33" s="89" t="s">
        <v>122</v>
      </c>
      <c r="P33" s="90"/>
    </row>
    <row r="34" spans="1:16" ht="24.75" customHeight="1">
      <c r="A34" s="20" t="s">
        <v>120</v>
      </c>
      <c r="B34" s="31" t="s">
        <v>143</v>
      </c>
      <c r="C34" s="44">
        <v>0.05</v>
      </c>
      <c r="D34" s="49">
        <v>0.185</v>
      </c>
      <c r="E34" s="49">
        <v>0.3431</v>
      </c>
      <c r="F34" s="50">
        <v>0</v>
      </c>
      <c r="G34" s="49">
        <v>0.3</v>
      </c>
      <c r="H34" s="49">
        <v>0</v>
      </c>
      <c r="I34" s="50">
        <v>3523</v>
      </c>
      <c r="J34" s="95">
        <f t="shared" si="8"/>
        <v>0.009923172077055762</v>
      </c>
      <c r="K34" s="61" t="e">
        <f>#REF!*J34</f>
        <v>#REF!</v>
      </c>
      <c r="L34" s="93">
        <v>26</v>
      </c>
      <c r="M34" s="96">
        <v>274</v>
      </c>
      <c r="N34" s="88" t="s">
        <v>207</v>
      </c>
      <c r="O34" s="89"/>
      <c r="P34" s="90"/>
    </row>
    <row r="35" spans="1:16" ht="24.75" customHeight="1">
      <c r="A35" s="51"/>
      <c r="B35" s="31" t="s">
        <v>145</v>
      </c>
      <c r="C35" s="44">
        <v>0.06</v>
      </c>
      <c r="D35" s="52">
        <v>3.165525</v>
      </c>
      <c r="E35" s="52">
        <v>8.4761</v>
      </c>
      <c r="F35" s="53">
        <v>2</v>
      </c>
      <c r="G35" s="52">
        <v>7.397825</v>
      </c>
      <c r="H35" s="52">
        <v>0.0836</v>
      </c>
      <c r="I35" s="53">
        <v>5618</v>
      </c>
      <c r="J35" s="95">
        <f t="shared" si="8"/>
        <v>0.046853628202934205</v>
      </c>
      <c r="K35" s="61" t="e">
        <f>#REF!*J35</f>
        <v>#REF!</v>
      </c>
      <c r="L35" s="93">
        <v>122</v>
      </c>
      <c r="M35" s="96"/>
      <c r="N35" s="94"/>
      <c r="O35" s="89"/>
      <c r="P35" s="90"/>
    </row>
    <row r="36" spans="1:16" ht="24.75" customHeight="1">
      <c r="A36" s="51"/>
      <c r="B36" s="31" t="s">
        <v>146</v>
      </c>
      <c r="C36" s="44">
        <v>0.06</v>
      </c>
      <c r="D36" s="49">
        <v>3.466245</v>
      </c>
      <c r="E36" s="49">
        <v>5.3336</v>
      </c>
      <c r="F36" s="50">
        <v>0</v>
      </c>
      <c r="G36" s="49">
        <v>1.676009</v>
      </c>
      <c r="H36" s="49">
        <v>0.234</v>
      </c>
      <c r="I36" s="50">
        <v>7629</v>
      </c>
      <c r="J36" s="95">
        <f t="shared" si="8"/>
        <v>0.04405022797488403</v>
      </c>
      <c r="K36" s="61" t="e">
        <f>#REF!*J36</f>
        <v>#REF!</v>
      </c>
      <c r="L36" s="93">
        <v>115</v>
      </c>
      <c r="M36" s="96"/>
      <c r="N36" s="94"/>
      <c r="O36" s="89"/>
      <c r="P36" s="90"/>
    </row>
    <row r="37" spans="1:16" ht="24.75" customHeight="1">
      <c r="A37" s="51"/>
      <c r="B37" s="31" t="s">
        <v>147</v>
      </c>
      <c r="C37" s="44">
        <v>0.04</v>
      </c>
      <c r="D37" s="49">
        <v>0.411</v>
      </c>
      <c r="E37" s="49">
        <v>2.3591</v>
      </c>
      <c r="F37" s="50">
        <v>0</v>
      </c>
      <c r="G37" s="49">
        <v>0.1427</v>
      </c>
      <c r="H37" s="49">
        <v>0</v>
      </c>
      <c r="I37" s="50">
        <v>240</v>
      </c>
      <c r="J37" s="95">
        <f t="shared" si="8"/>
        <v>0.004236411126552043</v>
      </c>
      <c r="K37" s="61" t="e">
        <f>#REF!*J37</f>
        <v>#REF!</v>
      </c>
      <c r="L37" s="93">
        <v>11</v>
      </c>
      <c r="M37" s="96"/>
      <c r="N37" s="94"/>
      <c r="O37" s="89"/>
      <c r="P37" s="90"/>
    </row>
    <row r="38" spans="1:16" ht="12" customHeight="1">
      <c r="A38" s="20" t="s">
        <v>136</v>
      </c>
      <c r="B38" s="43" t="s">
        <v>27</v>
      </c>
      <c r="C38" s="44">
        <v>0.07</v>
      </c>
      <c r="D38" s="49">
        <v>1.1655</v>
      </c>
      <c r="E38" s="49">
        <v>3.8788</v>
      </c>
      <c r="F38" s="50">
        <v>0</v>
      </c>
      <c r="G38" s="49">
        <v>1.4321</v>
      </c>
      <c r="H38" s="49">
        <v>0</v>
      </c>
      <c r="I38" s="50">
        <v>3318</v>
      </c>
      <c r="J38" s="95">
        <f t="shared" si="8"/>
        <v>0.015425864688505521</v>
      </c>
      <c r="K38" s="61" t="e">
        <f>#REF!*J38</f>
        <v>#REF!</v>
      </c>
      <c r="L38" s="93">
        <v>41</v>
      </c>
      <c r="M38" s="97">
        <v>41</v>
      </c>
      <c r="N38" s="82"/>
      <c r="O38" s="89"/>
      <c r="P38" s="90"/>
    </row>
    <row r="39" spans="1:16" ht="12" customHeight="1">
      <c r="A39" s="51"/>
      <c r="B39" s="43" t="s">
        <v>28</v>
      </c>
      <c r="C39" s="44">
        <v>0.07</v>
      </c>
      <c r="D39" s="49">
        <v>7.1519</v>
      </c>
      <c r="E39" s="49">
        <v>20.55</v>
      </c>
      <c r="F39" s="50">
        <v>11</v>
      </c>
      <c r="G39" s="49">
        <v>15.7841</v>
      </c>
      <c r="H39" s="49">
        <v>0.0537</v>
      </c>
      <c r="I39" s="50">
        <v>10802</v>
      </c>
      <c r="J39" s="95">
        <f t="shared" si="8"/>
        <v>0.1085299281031951</v>
      </c>
      <c r="K39" s="61" t="e">
        <f>#REF!*J39</f>
        <v>#REF!</v>
      </c>
      <c r="L39" s="93">
        <v>286</v>
      </c>
      <c r="M39" s="96">
        <v>286</v>
      </c>
      <c r="N39" s="82"/>
      <c r="O39" s="89"/>
      <c r="P39" s="90"/>
    </row>
    <row r="40" spans="1:16" ht="12" customHeight="1">
      <c r="A40" s="51"/>
      <c r="B40" s="43" t="s">
        <v>29</v>
      </c>
      <c r="C40" s="44">
        <v>0.07</v>
      </c>
      <c r="D40" s="49">
        <v>8.8</v>
      </c>
      <c r="E40" s="49">
        <v>5.92</v>
      </c>
      <c r="F40" s="50">
        <v>11</v>
      </c>
      <c r="G40" s="49">
        <v>12.47</v>
      </c>
      <c r="H40" s="49">
        <v>0.0985</v>
      </c>
      <c r="I40" s="50">
        <v>5621</v>
      </c>
      <c r="J40" s="95">
        <f t="shared" si="8"/>
        <v>0.08448881025124912</v>
      </c>
      <c r="K40" s="61" t="e">
        <f>#REF!*J40</f>
        <v>#REF!</v>
      </c>
      <c r="L40" s="93">
        <v>223</v>
      </c>
      <c r="M40" s="96">
        <v>223</v>
      </c>
      <c r="N40" s="82"/>
      <c r="O40" s="89"/>
      <c r="P40" s="90"/>
    </row>
    <row r="41" spans="1:16" ht="12" customHeight="1">
      <c r="A41" s="24" t="s">
        <v>30</v>
      </c>
      <c r="B41" s="24" t="s">
        <v>31</v>
      </c>
      <c r="C41" s="28">
        <f aca="true" t="shared" si="9" ref="C41:I41">SUM(C42:C47)</f>
        <v>0.38</v>
      </c>
      <c r="D41" s="29">
        <f t="shared" si="9"/>
        <v>66.16941915</v>
      </c>
      <c r="E41" s="29">
        <f t="shared" si="9"/>
        <v>6.0271</v>
      </c>
      <c r="F41" s="30">
        <f t="shared" si="9"/>
        <v>3</v>
      </c>
      <c r="G41" s="29">
        <f t="shared" si="9"/>
        <v>4.6711</v>
      </c>
      <c r="H41" s="29">
        <f t="shared" si="9"/>
        <v>0</v>
      </c>
      <c r="I41" s="98">
        <f t="shared" si="9"/>
        <v>295</v>
      </c>
      <c r="J41" s="29">
        <f aca="true" t="shared" si="10" ref="J33:J64">0.2*C41/$C$5+0.1*D41/$D$5+0.1*E41/$E$5+0.15*F41/$F$5+0.1*G41/$G$5+0.15*H41/$H$5+0.2*I41/$I$5</f>
        <v>0.06577516356674054</v>
      </c>
      <c r="K41" s="28" t="e">
        <f>SUM(K42:K47)</f>
        <v>#REF!</v>
      </c>
      <c r="L41" s="30">
        <f>SUM(L42:L47)</f>
        <v>173</v>
      </c>
      <c r="M41" s="81">
        <v>173</v>
      </c>
      <c r="N41" s="85"/>
      <c r="O41" s="89" t="s">
        <v>122</v>
      </c>
      <c r="P41" s="90"/>
    </row>
    <row r="42" spans="1:16" ht="21" customHeight="1">
      <c r="A42" s="20" t="s">
        <v>120</v>
      </c>
      <c r="B42" s="31" t="s">
        <v>148</v>
      </c>
      <c r="C42" s="44">
        <v>0.06</v>
      </c>
      <c r="D42" s="45">
        <v>0.166605</v>
      </c>
      <c r="E42" s="45">
        <v>0.0526</v>
      </c>
      <c r="F42" s="46">
        <v>0</v>
      </c>
      <c r="G42" s="45">
        <v>0.2993</v>
      </c>
      <c r="H42" s="45">
        <v>0</v>
      </c>
      <c r="I42" s="99">
        <v>0</v>
      </c>
      <c r="J42" s="86">
        <f t="shared" si="10"/>
        <v>0.0027531364081045547</v>
      </c>
      <c r="K42" s="61" t="e">
        <f>#REF!*J42</f>
        <v>#REF!</v>
      </c>
      <c r="L42" s="93">
        <v>7</v>
      </c>
      <c r="M42" s="96">
        <v>22</v>
      </c>
      <c r="N42" s="88" t="s">
        <v>208</v>
      </c>
      <c r="O42" s="89"/>
      <c r="P42" s="90"/>
    </row>
    <row r="43" spans="1:16" ht="21" customHeight="1">
      <c r="A43" s="20"/>
      <c r="B43" s="31" t="s">
        <v>150</v>
      </c>
      <c r="C43" s="44">
        <v>0.05</v>
      </c>
      <c r="D43" s="45">
        <v>0.97854</v>
      </c>
      <c r="E43" s="45">
        <v>0.6869</v>
      </c>
      <c r="F43" s="46">
        <v>0</v>
      </c>
      <c r="G43" s="45">
        <v>0.4541</v>
      </c>
      <c r="H43" s="45">
        <v>0</v>
      </c>
      <c r="I43" s="99">
        <v>0</v>
      </c>
      <c r="J43" s="86">
        <f t="shared" si="10"/>
        <v>0.00354002713125683</v>
      </c>
      <c r="K43" s="61" t="e">
        <f>#REF!*J43</f>
        <v>#REF!</v>
      </c>
      <c r="L43" s="93">
        <v>9</v>
      </c>
      <c r="M43" s="96"/>
      <c r="N43" s="94"/>
      <c r="O43" s="89"/>
      <c r="P43" s="90"/>
    </row>
    <row r="44" spans="1:16" ht="21" customHeight="1">
      <c r="A44" s="20"/>
      <c r="B44" s="31" t="s">
        <v>151</v>
      </c>
      <c r="C44" s="44">
        <v>0.06</v>
      </c>
      <c r="D44" s="45">
        <v>0.05936415</v>
      </c>
      <c r="E44" s="45">
        <v>0.0273</v>
      </c>
      <c r="F44" s="46">
        <v>0</v>
      </c>
      <c r="G44" s="45">
        <v>0.08040499999999999</v>
      </c>
      <c r="H44" s="45">
        <v>0</v>
      </c>
      <c r="I44" s="99">
        <v>0</v>
      </c>
      <c r="J44" s="86">
        <f t="shared" si="10"/>
        <v>0.0023101108048187015</v>
      </c>
      <c r="K44" s="61" t="e">
        <f>#REF!*J44</f>
        <v>#REF!</v>
      </c>
      <c r="L44" s="93">
        <v>6</v>
      </c>
      <c r="M44" s="96"/>
      <c r="N44" s="94"/>
      <c r="O44" s="89"/>
      <c r="P44" s="90"/>
    </row>
    <row r="45" spans="1:16" ht="16.5" customHeight="1">
      <c r="A45" s="20" t="s">
        <v>136</v>
      </c>
      <c r="B45" s="43" t="s">
        <v>34</v>
      </c>
      <c r="C45" s="44">
        <v>0.07</v>
      </c>
      <c r="D45" s="45">
        <v>25.38075</v>
      </c>
      <c r="E45" s="45">
        <v>0.671</v>
      </c>
      <c r="F45" s="46">
        <v>1</v>
      </c>
      <c r="G45" s="45">
        <v>0.21960500000000002</v>
      </c>
      <c r="H45" s="45">
        <v>0</v>
      </c>
      <c r="I45" s="99">
        <v>95</v>
      </c>
      <c r="J45" s="86">
        <f t="shared" si="10"/>
        <v>0.018052276712228917</v>
      </c>
      <c r="K45" s="61" t="e">
        <f>#REF!*J45</f>
        <v>#REF!</v>
      </c>
      <c r="L45" s="93">
        <v>48</v>
      </c>
      <c r="M45" s="96">
        <v>48</v>
      </c>
      <c r="N45" s="82"/>
      <c r="O45" s="89"/>
      <c r="P45" s="90"/>
    </row>
    <row r="46" spans="1:16" ht="16.5" customHeight="1">
      <c r="A46" s="20"/>
      <c r="B46" s="43" t="s">
        <v>32</v>
      </c>
      <c r="C46" s="44">
        <v>0.07</v>
      </c>
      <c r="D46" s="45">
        <v>0.76266</v>
      </c>
      <c r="E46" s="47">
        <v>1.1447</v>
      </c>
      <c r="F46" s="46">
        <v>0</v>
      </c>
      <c r="G46" s="45">
        <v>0.42918999999999996</v>
      </c>
      <c r="H46" s="45">
        <v>0</v>
      </c>
      <c r="I46" s="99">
        <v>0</v>
      </c>
      <c r="J46" s="86">
        <f t="shared" si="10"/>
        <v>0.0044756012264447875</v>
      </c>
      <c r="K46" s="61" t="e">
        <f>#REF!*J46</f>
        <v>#REF!</v>
      </c>
      <c r="L46" s="93">
        <v>12</v>
      </c>
      <c r="M46" s="96">
        <v>12</v>
      </c>
      <c r="N46" s="82"/>
      <c r="O46" s="89"/>
      <c r="P46" s="90"/>
    </row>
    <row r="47" spans="1:16" ht="16.5" customHeight="1">
      <c r="A47" s="20"/>
      <c r="B47" s="43" t="s">
        <v>33</v>
      </c>
      <c r="C47" s="44">
        <v>0.07</v>
      </c>
      <c r="D47" s="45">
        <v>38.8215</v>
      </c>
      <c r="E47" s="47">
        <v>3.4446</v>
      </c>
      <c r="F47" s="46">
        <v>2</v>
      </c>
      <c r="G47" s="45">
        <v>3.1885</v>
      </c>
      <c r="H47" s="45">
        <v>0</v>
      </c>
      <c r="I47" s="99">
        <v>200</v>
      </c>
      <c r="J47" s="86">
        <f t="shared" si="10"/>
        <v>0.034644011283886764</v>
      </c>
      <c r="K47" s="61" t="e">
        <f>#REF!*J47</f>
        <v>#REF!</v>
      </c>
      <c r="L47" s="93">
        <v>91</v>
      </c>
      <c r="M47" s="96">
        <v>91</v>
      </c>
      <c r="N47" s="82"/>
      <c r="O47" s="100"/>
      <c r="P47" s="101"/>
    </row>
    <row r="48" spans="1:16" ht="12" customHeight="1">
      <c r="A48" s="24" t="s">
        <v>36</v>
      </c>
      <c r="B48" s="24" t="s">
        <v>37</v>
      </c>
      <c r="C48" s="28">
        <f>SUM(C49:C55)</f>
        <v>0.24</v>
      </c>
      <c r="D48" s="29">
        <f aca="true" t="shared" si="11" ref="D48:I48">SUM(D49:D55)</f>
        <v>3.73602</v>
      </c>
      <c r="E48" s="29">
        <f t="shared" si="11"/>
        <v>0.39769999999999994</v>
      </c>
      <c r="F48" s="30">
        <f t="shared" si="11"/>
        <v>0</v>
      </c>
      <c r="G48" s="29">
        <f t="shared" si="11"/>
        <v>0.287756</v>
      </c>
      <c r="H48" s="29">
        <f t="shared" si="11"/>
        <v>0</v>
      </c>
      <c r="I48" s="30">
        <f t="shared" si="11"/>
        <v>800</v>
      </c>
      <c r="J48" s="29">
        <f t="shared" si="10"/>
        <v>0.012647854506646372</v>
      </c>
      <c r="K48" s="28" t="e">
        <f>SUM(K49:K55)</f>
        <v>#REF!</v>
      </c>
      <c r="L48" s="30">
        <f>SUM(L49:L55)</f>
        <v>34</v>
      </c>
      <c r="M48" s="81">
        <v>34</v>
      </c>
      <c r="N48" s="85"/>
      <c r="O48" s="89" t="s">
        <v>122</v>
      </c>
      <c r="P48" s="90"/>
    </row>
    <row r="49" spans="1:16" ht="12" customHeight="1">
      <c r="A49" s="20" t="s">
        <v>120</v>
      </c>
      <c r="B49" s="54" t="s">
        <v>152</v>
      </c>
      <c r="C49" s="32">
        <v>0.03</v>
      </c>
      <c r="D49" s="55">
        <v>0.170505</v>
      </c>
      <c r="E49" s="55">
        <v>0.0562</v>
      </c>
      <c r="F49" s="56">
        <v>0</v>
      </c>
      <c r="G49" s="55">
        <v>0.00611</v>
      </c>
      <c r="H49" s="55">
        <v>0</v>
      </c>
      <c r="I49" s="56">
        <v>0</v>
      </c>
      <c r="J49" s="86">
        <f t="shared" si="10"/>
        <v>0.0011945451746098092</v>
      </c>
      <c r="K49" s="61" t="e">
        <f>#REF!*J49</f>
        <v>#REF!</v>
      </c>
      <c r="L49" s="93">
        <v>3</v>
      </c>
      <c r="M49" s="96">
        <v>34</v>
      </c>
      <c r="N49" s="88" t="s">
        <v>209</v>
      </c>
      <c r="O49" s="89"/>
      <c r="P49" s="90"/>
    </row>
    <row r="50" spans="1:16" ht="12" customHeight="1">
      <c r="A50" s="20"/>
      <c r="B50" s="54" t="s">
        <v>154</v>
      </c>
      <c r="C50" s="32">
        <v>0.03</v>
      </c>
      <c r="D50" s="57" t="s">
        <v>155</v>
      </c>
      <c r="E50" s="57" t="s">
        <v>155</v>
      </c>
      <c r="F50" s="58" t="s">
        <v>155</v>
      </c>
      <c r="G50" s="57" t="s">
        <v>155</v>
      </c>
      <c r="H50" s="57" t="s">
        <v>155</v>
      </c>
      <c r="I50" s="58" t="s">
        <v>155</v>
      </c>
      <c r="J50" s="86">
        <f t="shared" si="10"/>
        <v>0.0010619469026548675</v>
      </c>
      <c r="K50" s="61" t="e">
        <f>#REF!*J50</f>
        <v>#REF!</v>
      </c>
      <c r="L50" s="93">
        <v>3</v>
      </c>
      <c r="M50" s="96"/>
      <c r="N50" s="94"/>
      <c r="O50" s="89"/>
      <c r="P50" s="90"/>
    </row>
    <row r="51" spans="1:16" ht="12" customHeight="1">
      <c r="A51" s="20"/>
      <c r="B51" s="54" t="s">
        <v>156</v>
      </c>
      <c r="C51" s="32">
        <v>0.04</v>
      </c>
      <c r="D51" s="55">
        <v>0</v>
      </c>
      <c r="E51" s="59">
        <v>0.0007</v>
      </c>
      <c r="F51" s="56">
        <v>0</v>
      </c>
      <c r="G51" s="55">
        <v>0.0017800000000000001</v>
      </c>
      <c r="H51" s="55">
        <v>0</v>
      </c>
      <c r="I51" s="56">
        <v>0</v>
      </c>
      <c r="J51" s="86">
        <f t="shared" si="10"/>
        <v>0.0014195348964316456</v>
      </c>
      <c r="K51" s="61" t="e">
        <f>#REF!*J51</f>
        <v>#REF!</v>
      </c>
      <c r="L51" s="93">
        <v>4</v>
      </c>
      <c r="M51" s="96"/>
      <c r="N51" s="94"/>
      <c r="O51" s="89"/>
      <c r="P51" s="90"/>
    </row>
    <row r="52" spans="1:16" ht="12" customHeight="1">
      <c r="A52" s="20"/>
      <c r="B52" s="54" t="s">
        <v>157</v>
      </c>
      <c r="C52" s="32">
        <v>0.06</v>
      </c>
      <c r="D52" s="55">
        <v>1.7670150000000002</v>
      </c>
      <c r="E52" s="59">
        <v>0.2201</v>
      </c>
      <c r="F52" s="56">
        <v>0</v>
      </c>
      <c r="G52" s="55">
        <v>0.14743</v>
      </c>
      <c r="H52" s="55">
        <v>0</v>
      </c>
      <c r="I52" s="56">
        <v>650</v>
      </c>
      <c r="J52" s="86">
        <f t="shared" si="10"/>
        <v>0.004694247762746972</v>
      </c>
      <c r="K52" s="61" t="e">
        <f>#REF!*J52</f>
        <v>#REF!</v>
      </c>
      <c r="L52" s="93">
        <v>13</v>
      </c>
      <c r="M52" s="96"/>
      <c r="N52" s="94"/>
      <c r="O52" s="89"/>
      <c r="P52" s="90"/>
    </row>
    <row r="53" spans="1:16" ht="12" customHeight="1">
      <c r="A53" s="20"/>
      <c r="B53" s="54" t="s">
        <v>158</v>
      </c>
      <c r="C53" s="32">
        <v>0.02</v>
      </c>
      <c r="D53" s="55">
        <v>0</v>
      </c>
      <c r="E53" s="55">
        <v>0</v>
      </c>
      <c r="F53" s="56">
        <v>0</v>
      </c>
      <c r="G53" s="55">
        <v>0</v>
      </c>
      <c r="H53" s="55">
        <v>0</v>
      </c>
      <c r="I53" s="56">
        <v>0</v>
      </c>
      <c r="J53" s="86">
        <f t="shared" si="10"/>
        <v>0.0007079646017699117</v>
      </c>
      <c r="K53" s="61" t="e">
        <f>#REF!*J53</f>
        <v>#REF!</v>
      </c>
      <c r="L53" s="93">
        <v>2</v>
      </c>
      <c r="M53" s="96"/>
      <c r="N53" s="94"/>
      <c r="O53" s="89"/>
      <c r="P53" s="90"/>
    </row>
    <row r="54" spans="1:16" ht="12" customHeight="1">
      <c r="A54" s="20"/>
      <c r="B54" s="54" t="s">
        <v>159</v>
      </c>
      <c r="C54" s="32">
        <v>0.02</v>
      </c>
      <c r="D54" s="55">
        <v>0</v>
      </c>
      <c r="E54" s="55">
        <v>0</v>
      </c>
      <c r="F54" s="56">
        <v>0</v>
      </c>
      <c r="G54" s="55">
        <v>0.051216</v>
      </c>
      <c r="H54" s="55">
        <v>0</v>
      </c>
      <c r="I54" s="56">
        <v>50</v>
      </c>
      <c r="J54" s="86">
        <f t="shared" si="10"/>
        <v>0.0008988717217866235</v>
      </c>
      <c r="K54" s="61" t="e">
        <f>#REF!*J54</f>
        <v>#REF!</v>
      </c>
      <c r="L54" s="93">
        <v>2</v>
      </c>
      <c r="M54" s="96"/>
      <c r="N54" s="94"/>
      <c r="O54" s="89"/>
      <c r="P54" s="90"/>
    </row>
    <row r="55" spans="1:16" ht="24.75" customHeight="1">
      <c r="A55" s="20" t="s">
        <v>136</v>
      </c>
      <c r="B55" s="60" t="s">
        <v>38</v>
      </c>
      <c r="C55" s="32">
        <v>0.04</v>
      </c>
      <c r="D55" s="55">
        <v>1.7985</v>
      </c>
      <c r="E55" s="55">
        <v>0.1207</v>
      </c>
      <c r="F55" s="56">
        <v>0</v>
      </c>
      <c r="G55" s="55">
        <v>0.08122</v>
      </c>
      <c r="H55" s="55">
        <v>0</v>
      </c>
      <c r="I55" s="56">
        <v>100</v>
      </c>
      <c r="J55" s="86">
        <f t="shared" si="10"/>
        <v>0.0026707434466465454</v>
      </c>
      <c r="K55" s="61" t="e">
        <f>#REF!*J55</f>
        <v>#REF!</v>
      </c>
      <c r="L55" s="93">
        <v>7</v>
      </c>
      <c r="M55" s="96"/>
      <c r="N55" s="94"/>
      <c r="O55" s="89"/>
      <c r="P55" s="90"/>
    </row>
    <row r="56" spans="1:16" ht="33.75" customHeight="1">
      <c r="A56" s="24" t="s">
        <v>39</v>
      </c>
      <c r="B56" s="24" t="s">
        <v>40</v>
      </c>
      <c r="C56" s="28">
        <f>SUM(C57:C57)</f>
        <v>0.08</v>
      </c>
      <c r="D56" s="29">
        <f aca="true" t="shared" si="12" ref="D56:I56">SUM(D57:D57)</f>
        <v>0</v>
      </c>
      <c r="E56" s="29">
        <f t="shared" si="12"/>
        <v>0.9059</v>
      </c>
      <c r="F56" s="30">
        <f t="shared" si="12"/>
        <v>0</v>
      </c>
      <c r="G56" s="29">
        <f t="shared" si="12"/>
        <v>0.22</v>
      </c>
      <c r="H56" s="29">
        <f t="shared" si="12"/>
        <v>0</v>
      </c>
      <c r="I56" s="30">
        <f t="shared" si="12"/>
        <v>1329</v>
      </c>
      <c r="J56" s="29">
        <f t="shared" si="10"/>
        <v>0.0066823560114942365</v>
      </c>
      <c r="K56" s="28" t="e">
        <f>SUM(K57:K57)</f>
        <v>#REF!</v>
      </c>
      <c r="L56" s="30">
        <f>SUM(L57:L57)</f>
        <v>18</v>
      </c>
      <c r="M56" s="96">
        <v>18</v>
      </c>
      <c r="N56" s="85"/>
      <c r="O56" s="102" t="s">
        <v>122</v>
      </c>
      <c r="P56" s="103"/>
    </row>
    <row r="57" spans="1:16" ht="33.75" customHeight="1">
      <c r="A57" s="24" t="s">
        <v>136</v>
      </c>
      <c r="B57" s="54" t="s">
        <v>42</v>
      </c>
      <c r="C57" s="61">
        <v>0.08</v>
      </c>
      <c r="D57" s="62">
        <v>0</v>
      </c>
      <c r="E57" s="62">
        <v>0.9059</v>
      </c>
      <c r="F57" s="63">
        <v>0</v>
      </c>
      <c r="G57" s="62">
        <v>0.22</v>
      </c>
      <c r="H57" s="62">
        <v>0</v>
      </c>
      <c r="I57" s="104">
        <v>1329</v>
      </c>
      <c r="J57" s="86">
        <f t="shared" si="10"/>
        <v>0.0066823560114942365</v>
      </c>
      <c r="K57" s="61" t="e">
        <f>#REF!*J57</f>
        <v>#REF!</v>
      </c>
      <c r="L57" s="93">
        <v>18</v>
      </c>
      <c r="M57" s="81">
        <v>18</v>
      </c>
      <c r="N57" s="82"/>
      <c r="O57" s="102"/>
      <c r="P57" s="103"/>
    </row>
    <row r="58" spans="1:16" ht="12" customHeight="1">
      <c r="A58" s="24" t="s">
        <v>44</v>
      </c>
      <c r="B58" s="24" t="s">
        <v>160</v>
      </c>
      <c r="C58" s="28">
        <f>SUM(C59:C61)</f>
        <v>0.15000000000000002</v>
      </c>
      <c r="D58" s="29">
        <f aca="true" t="shared" si="13" ref="D58:I58">SUM(D59:D61)</f>
        <v>0.67605</v>
      </c>
      <c r="E58" s="29">
        <f t="shared" si="13"/>
        <v>5.3635</v>
      </c>
      <c r="F58" s="30">
        <f t="shared" si="13"/>
        <v>0</v>
      </c>
      <c r="G58" s="29">
        <f t="shared" si="13"/>
        <v>1.282813</v>
      </c>
      <c r="H58" s="29">
        <f t="shared" si="13"/>
        <v>0</v>
      </c>
      <c r="I58" s="30">
        <f t="shared" si="13"/>
        <v>3402</v>
      </c>
      <c r="J58" s="29">
        <f t="shared" si="10"/>
        <v>0.019147526857045523</v>
      </c>
      <c r="K58" s="28" t="e">
        <f>SUM(K59:K61)</f>
        <v>#REF!</v>
      </c>
      <c r="L58" s="30">
        <f>SUM(L59:L61)</f>
        <v>50</v>
      </c>
      <c r="M58" s="81">
        <v>50</v>
      </c>
      <c r="N58" s="85"/>
      <c r="O58" s="89" t="s">
        <v>122</v>
      </c>
      <c r="P58" s="90"/>
    </row>
    <row r="59" spans="1:16" ht="21.75" customHeight="1">
      <c r="A59" s="20" t="s">
        <v>120</v>
      </c>
      <c r="B59" s="54" t="s">
        <v>161</v>
      </c>
      <c r="C59" s="64">
        <v>0.04</v>
      </c>
      <c r="D59" s="65">
        <v>0</v>
      </c>
      <c r="E59" s="65">
        <v>0.0019</v>
      </c>
      <c r="F59" s="66">
        <v>0</v>
      </c>
      <c r="G59" s="65">
        <v>0</v>
      </c>
      <c r="H59" s="65">
        <v>0</v>
      </c>
      <c r="I59" s="66">
        <v>60</v>
      </c>
      <c r="J59" s="86">
        <f t="shared" si="10"/>
        <v>0.0015414606631371033</v>
      </c>
      <c r="K59" s="61" t="e">
        <f>#REF!*J59</f>
        <v>#REF!</v>
      </c>
      <c r="L59" s="105">
        <v>4</v>
      </c>
      <c r="M59" s="81"/>
      <c r="N59" s="88" t="s">
        <v>210</v>
      </c>
      <c r="O59" s="89"/>
      <c r="P59" s="90"/>
    </row>
    <row r="60" spans="1:16" ht="21.75" customHeight="1">
      <c r="A60" s="20"/>
      <c r="B60" s="54" t="s">
        <v>163</v>
      </c>
      <c r="C60" s="64">
        <v>0.07</v>
      </c>
      <c r="D60" s="65">
        <v>0.06655499999999999</v>
      </c>
      <c r="E60" s="65">
        <v>3.273</v>
      </c>
      <c r="F60" s="66">
        <v>0</v>
      </c>
      <c r="G60" s="65">
        <v>1.0560129999999999</v>
      </c>
      <c r="H60" s="65">
        <v>0</v>
      </c>
      <c r="I60" s="66">
        <v>1140</v>
      </c>
      <c r="J60" s="86">
        <f t="shared" si="10"/>
        <v>0.009298497824455208</v>
      </c>
      <c r="K60" s="61" t="e">
        <f>#REF!*J60</f>
        <v>#REF!</v>
      </c>
      <c r="L60" s="105">
        <v>24</v>
      </c>
      <c r="M60" s="81"/>
      <c r="N60" s="94"/>
      <c r="O60" s="89"/>
      <c r="P60" s="90"/>
    </row>
    <row r="61" spans="1:16" ht="21.75" customHeight="1">
      <c r="A61" s="20"/>
      <c r="B61" s="54" t="s">
        <v>164</v>
      </c>
      <c r="C61" s="64">
        <v>0.04</v>
      </c>
      <c r="D61" s="65">
        <v>0.609495</v>
      </c>
      <c r="E61" s="65">
        <v>2.0886</v>
      </c>
      <c r="F61" s="66">
        <v>0</v>
      </c>
      <c r="G61" s="65">
        <v>0.2268</v>
      </c>
      <c r="H61" s="65">
        <v>0</v>
      </c>
      <c r="I61" s="66">
        <v>2202</v>
      </c>
      <c r="J61" s="86">
        <f t="shared" si="10"/>
        <v>0.008307568369453209</v>
      </c>
      <c r="K61" s="61" t="e">
        <f>#REF!*J61</f>
        <v>#REF!</v>
      </c>
      <c r="L61" s="105">
        <v>22</v>
      </c>
      <c r="M61" s="81"/>
      <c r="N61" s="94"/>
      <c r="O61" s="89"/>
      <c r="P61" s="90"/>
    </row>
    <row r="62" spans="1:16" ht="15" customHeight="1">
      <c r="A62" s="24" t="s">
        <v>47</v>
      </c>
      <c r="B62" s="24" t="s">
        <v>45</v>
      </c>
      <c r="C62" s="67">
        <f>SUM(C63:C68)</f>
        <v>0.42000000000000004</v>
      </c>
      <c r="D62" s="68">
        <f aca="true" t="shared" si="14" ref="D62:I62">SUM(D63:D68)</f>
        <v>10.928564999999997</v>
      </c>
      <c r="E62" s="68">
        <f t="shared" si="14"/>
        <v>13.325</v>
      </c>
      <c r="F62" s="69">
        <f t="shared" si="14"/>
        <v>6</v>
      </c>
      <c r="G62" s="68">
        <f t="shared" si="14"/>
        <v>1.4666061000000001</v>
      </c>
      <c r="H62" s="68">
        <f t="shared" si="14"/>
        <v>0</v>
      </c>
      <c r="I62" s="69">
        <f t="shared" si="14"/>
        <v>1692</v>
      </c>
      <c r="J62" s="29">
        <f t="shared" si="10"/>
        <v>0.05451056296282061</v>
      </c>
      <c r="K62" s="67" t="e">
        <f>SUM(K63:K68)</f>
        <v>#REF!</v>
      </c>
      <c r="L62" s="69">
        <f>SUM(L63:L68)</f>
        <v>144</v>
      </c>
      <c r="M62" s="81">
        <v>144</v>
      </c>
      <c r="N62" s="85"/>
      <c r="O62" s="89" t="s">
        <v>122</v>
      </c>
      <c r="P62" s="90"/>
    </row>
    <row r="63" spans="1:16" ht="18.75" customHeight="1">
      <c r="A63" s="20" t="s">
        <v>120</v>
      </c>
      <c r="B63" s="70" t="s">
        <v>165</v>
      </c>
      <c r="C63" s="71">
        <v>0.09</v>
      </c>
      <c r="D63" s="72">
        <v>3.39</v>
      </c>
      <c r="E63" s="72">
        <v>3.825</v>
      </c>
      <c r="F63" s="73">
        <v>0</v>
      </c>
      <c r="G63" s="72">
        <v>0.255</v>
      </c>
      <c r="H63" s="72">
        <v>0</v>
      </c>
      <c r="I63" s="73">
        <v>120</v>
      </c>
      <c r="J63" s="86">
        <f t="shared" si="10"/>
        <v>0.008473252114011318</v>
      </c>
      <c r="K63" s="61" t="e">
        <f>#REF!*J63</f>
        <v>#REF!</v>
      </c>
      <c r="L63" s="93">
        <v>22</v>
      </c>
      <c r="M63" s="96">
        <v>80</v>
      </c>
      <c r="N63" s="88" t="s">
        <v>211</v>
      </c>
      <c r="O63" s="89"/>
      <c r="P63" s="90"/>
    </row>
    <row r="64" spans="1:16" ht="18.75" customHeight="1">
      <c r="A64" s="20"/>
      <c r="B64" s="70" t="s">
        <v>167</v>
      </c>
      <c r="C64" s="71">
        <v>0.07</v>
      </c>
      <c r="D64" s="72">
        <v>0.61005</v>
      </c>
      <c r="E64" s="72">
        <v>6.1444</v>
      </c>
      <c r="F64" s="73">
        <v>0</v>
      </c>
      <c r="G64" s="72">
        <v>0.656245</v>
      </c>
      <c r="H64" s="72">
        <v>0</v>
      </c>
      <c r="I64" s="73">
        <v>682</v>
      </c>
      <c r="J64" s="86">
        <f t="shared" si="10"/>
        <v>0.010220194587529341</v>
      </c>
      <c r="K64" s="61" t="e">
        <f>#REF!*J64</f>
        <v>#REF!</v>
      </c>
      <c r="L64" s="93">
        <v>27</v>
      </c>
      <c r="M64" s="96"/>
      <c r="N64" s="94"/>
      <c r="O64" s="89"/>
      <c r="P64" s="90"/>
    </row>
    <row r="65" spans="1:16" ht="18.75" customHeight="1">
      <c r="A65" s="20"/>
      <c r="B65" s="70" t="s">
        <v>168</v>
      </c>
      <c r="C65" s="71">
        <v>0.07</v>
      </c>
      <c r="D65" s="72">
        <v>4.515</v>
      </c>
      <c r="E65" s="106">
        <v>1.1</v>
      </c>
      <c r="F65" s="73">
        <v>0</v>
      </c>
      <c r="G65" s="72">
        <v>0.22</v>
      </c>
      <c r="H65" s="72">
        <v>0</v>
      </c>
      <c r="I65" s="73">
        <v>320</v>
      </c>
      <c r="J65" s="86">
        <f aca="true" t="shared" si="15" ref="J65:J98">0.2*C65/$C$5+0.1*D65/$D$5+0.1*E65/$E$5+0.15*F65/$F$5+0.1*G65/$G$5+0.15*H65/$H$5+0.2*I65/$I$5</f>
        <v>0.0064381914991999915</v>
      </c>
      <c r="K65" s="61" t="e">
        <f>#REF!*J65</f>
        <v>#REF!</v>
      </c>
      <c r="L65" s="93">
        <v>17</v>
      </c>
      <c r="M65" s="96"/>
      <c r="N65" s="94"/>
      <c r="O65" s="89"/>
      <c r="P65" s="90"/>
    </row>
    <row r="66" spans="1:16" ht="18.75" customHeight="1">
      <c r="A66" s="20"/>
      <c r="B66" s="70" t="s">
        <v>169</v>
      </c>
      <c r="C66" s="71">
        <v>0.05</v>
      </c>
      <c r="D66" s="72">
        <v>0.072</v>
      </c>
      <c r="E66" s="72">
        <v>0.51</v>
      </c>
      <c r="F66" s="73">
        <v>0</v>
      </c>
      <c r="G66" s="72">
        <v>0.016</v>
      </c>
      <c r="H66" s="72">
        <v>0</v>
      </c>
      <c r="I66" s="73">
        <v>0</v>
      </c>
      <c r="J66" s="86">
        <f t="shared" si="15"/>
        <v>0.0022394219527059633</v>
      </c>
      <c r="K66" s="61" t="e">
        <f>#REF!*J66</f>
        <v>#REF!</v>
      </c>
      <c r="L66" s="93">
        <v>6</v>
      </c>
      <c r="M66" s="96"/>
      <c r="N66" s="94"/>
      <c r="O66" s="89"/>
      <c r="P66" s="90"/>
    </row>
    <row r="67" spans="1:16" ht="18.75" customHeight="1">
      <c r="A67" s="20"/>
      <c r="B67" s="70" t="s">
        <v>128</v>
      </c>
      <c r="C67" s="71">
        <v>0.05</v>
      </c>
      <c r="D67" s="72">
        <v>0.85005</v>
      </c>
      <c r="E67" s="72">
        <v>0.7</v>
      </c>
      <c r="F67" s="73">
        <v>0</v>
      </c>
      <c r="G67" s="72">
        <v>0.1408</v>
      </c>
      <c r="H67" s="72">
        <v>0</v>
      </c>
      <c r="I67" s="73">
        <v>40</v>
      </c>
      <c r="J67" s="86">
        <f t="shared" si="15"/>
        <v>0.0030395032324260288</v>
      </c>
      <c r="K67" s="61" t="e">
        <f>#REF!*J67</f>
        <v>#REF!</v>
      </c>
      <c r="L67" s="145">
        <v>8</v>
      </c>
      <c r="M67" s="96"/>
      <c r="N67" s="94"/>
      <c r="O67" s="89"/>
      <c r="P67" s="90"/>
    </row>
    <row r="68" spans="1:16" ht="24.75" customHeight="1">
      <c r="A68" s="107" t="s">
        <v>136</v>
      </c>
      <c r="B68" s="108" t="s">
        <v>46</v>
      </c>
      <c r="C68" s="71">
        <v>0.09</v>
      </c>
      <c r="D68" s="72">
        <v>1.491465</v>
      </c>
      <c r="E68" s="106">
        <v>1.0456</v>
      </c>
      <c r="F68" s="73">
        <v>6</v>
      </c>
      <c r="G68" s="72">
        <v>0.1785611</v>
      </c>
      <c r="H68" s="72">
        <v>0</v>
      </c>
      <c r="I68" s="73">
        <v>530</v>
      </c>
      <c r="J68" s="86">
        <f t="shared" si="15"/>
        <v>0.024099999576947976</v>
      </c>
      <c r="K68" s="61" t="e">
        <f>#REF!*J68</f>
        <v>#REF!</v>
      </c>
      <c r="L68" s="145">
        <v>64</v>
      </c>
      <c r="M68" s="96">
        <v>64</v>
      </c>
      <c r="N68" s="82"/>
      <c r="O68" s="89"/>
      <c r="P68" s="90"/>
    </row>
    <row r="69" spans="1:16" ht="12.75" customHeight="1">
      <c r="A69" s="24" t="s">
        <v>52</v>
      </c>
      <c r="B69" s="109" t="s">
        <v>48</v>
      </c>
      <c r="C69" s="25">
        <f>SUM(C70:C75)</f>
        <v>0.48</v>
      </c>
      <c r="D69" s="26">
        <f aca="true" t="shared" si="16" ref="D69:I69">SUM(D70:D75)</f>
        <v>83.81862000000001</v>
      </c>
      <c r="E69" s="26">
        <f t="shared" si="16"/>
        <v>12.1701</v>
      </c>
      <c r="F69" s="27">
        <f t="shared" si="16"/>
        <v>4</v>
      </c>
      <c r="G69" s="26">
        <f t="shared" si="16"/>
        <v>1.0902064</v>
      </c>
      <c r="H69" s="26">
        <f t="shared" si="16"/>
        <v>0.0255</v>
      </c>
      <c r="I69" s="27">
        <f t="shared" si="16"/>
        <v>624</v>
      </c>
      <c r="J69" s="29">
        <f t="shared" si="15"/>
        <v>0.08167888223190944</v>
      </c>
      <c r="K69" s="25" t="e">
        <f>SUM(K70:K75)</f>
        <v>#REF!</v>
      </c>
      <c r="L69" s="27">
        <f>SUM(L70:L75)</f>
        <v>215</v>
      </c>
      <c r="M69" s="81">
        <v>215</v>
      </c>
      <c r="N69" s="85"/>
      <c r="O69" s="89" t="s">
        <v>122</v>
      </c>
      <c r="P69" s="90"/>
    </row>
    <row r="70" spans="1:16" ht="24.75" customHeight="1">
      <c r="A70" s="110" t="s">
        <v>120</v>
      </c>
      <c r="B70" s="70" t="s">
        <v>170</v>
      </c>
      <c r="C70" s="32">
        <v>0.06</v>
      </c>
      <c r="D70" s="111">
        <v>0.31464</v>
      </c>
      <c r="E70" s="111">
        <v>2.322</v>
      </c>
      <c r="F70" s="112">
        <v>0</v>
      </c>
      <c r="G70" s="111">
        <v>0.2458</v>
      </c>
      <c r="H70" s="111">
        <v>0</v>
      </c>
      <c r="I70" s="146">
        <v>556</v>
      </c>
      <c r="J70" s="86">
        <f t="shared" si="15"/>
        <v>0.005700430065210437</v>
      </c>
      <c r="K70" s="147" t="e">
        <f>#REF!*J70</f>
        <v>#REF!</v>
      </c>
      <c r="L70" s="145">
        <v>15</v>
      </c>
      <c r="M70" s="96">
        <v>42</v>
      </c>
      <c r="N70" s="88" t="s">
        <v>212</v>
      </c>
      <c r="O70" s="89"/>
      <c r="P70" s="90"/>
    </row>
    <row r="71" spans="1:16" ht="24.75" customHeight="1">
      <c r="A71" s="110"/>
      <c r="B71" s="70" t="s">
        <v>172</v>
      </c>
      <c r="C71" s="32">
        <v>0.09</v>
      </c>
      <c r="D71" s="111">
        <v>0</v>
      </c>
      <c r="E71" s="111">
        <v>0.0002</v>
      </c>
      <c r="F71" s="112">
        <v>0</v>
      </c>
      <c r="G71" s="111">
        <v>0</v>
      </c>
      <c r="H71" s="111">
        <v>0</v>
      </c>
      <c r="I71" s="146">
        <v>0</v>
      </c>
      <c r="J71" s="86">
        <f t="shared" si="15"/>
        <v>0.0031860013485994544</v>
      </c>
      <c r="K71" s="147" t="e">
        <f>#REF!*J71</f>
        <v>#REF!</v>
      </c>
      <c r="L71" s="145">
        <v>8</v>
      </c>
      <c r="M71" s="96"/>
      <c r="N71" s="88"/>
      <c r="O71" s="89"/>
      <c r="P71" s="90"/>
    </row>
    <row r="72" spans="1:16" ht="24.75" customHeight="1">
      <c r="A72" s="110"/>
      <c r="B72" s="70" t="s">
        <v>173</v>
      </c>
      <c r="C72" s="32">
        <v>0.08</v>
      </c>
      <c r="D72" s="111">
        <v>2.6343900000000002</v>
      </c>
      <c r="E72" s="111">
        <v>3.5025</v>
      </c>
      <c r="F72" s="112">
        <v>0</v>
      </c>
      <c r="G72" s="111">
        <v>0.1700634</v>
      </c>
      <c r="H72" s="111">
        <v>0</v>
      </c>
      <c r="I72" s="146">
        <v>0</v>
      </c>
      <c r="J72" s="86">
        <f t="shared" si="15"/>
        <v>0.007125717595901244</v>
      </c>
      <c r="K72" s="147" t="e">
        <f>#REF!*J72</f>
        <v>#REF!</v>
      </c>
      <c r="L72" s="145">
        <v>19</v>
      </c>
      <c r="M72" s="96"/>
      <c r="N72" s="88"/>
      <c r="O72" s="89"/>
      <c r="P72" s="90"/>
    </row>
    <row r="73" spans="1:16" ht="16.5" customHeight="1">
      <c r="A73" s="110" t="s">
        <v>136</v>
      </c>
      <c r="B73" s="108" t="s">
        <v>51</v>
      </c>
      <c r="C73" s="32">
        <v>0.09</v>
      </c>
      <c r="D73" s="111">
        <v>4.26579</v>
      </c>
      <c r="E73" s="111">
        <v>1.5588</v>
      </c>
      <c r="F73" s="112">
        <v>1</v>
      </c>
      <c r="G73" s="111">
        <v>0.06808099999999999</v>
      </c>
      <c r="H73" s="111">
        <v>0</v>
      </c>
      <c r="I73" s="146">
        <v>32</v>
      </c>
      <c r="J73" s="86">
        <f t="shared" si="15"/>
        <v>0.00954712850446844</v>
      </c>
      <c r="K73" s="147" t="e">
        <f>#REF!*J73</f>
        <v>#REF!</v>
      </c>
      <c r="L73" s="145">
        <v>25</v>
      </c>
      <c r="M73" s="96">
        <v>25</v>
      </c>
      <c r="N73" s="82"/>
      <c r="O73" s="89"/>
      <c r="P73" s="90"/>
    </row>
    <row r="74" spans="1:16" ht="16.5" customHeight="1">
      <c r="A74" s="110"/>
      <c r="B74" s="108" t="s">
        <v>50</v>
      </c>
      <c r="C74" s="32">
        <v>0.07</v>
      </c>
      <c r="D74" s="111">
        <v>70.65</v>
      </c>
      <c r="E74" s="111">
        <v>0.4876</v>
      </c>
      <c r="F74" s="112">
        <v>0</v>
      </c>
      <c r="G74" s="111">
        <v>0.506632</v>
      </c>
      <c r="H74" s="111">
        <v>0</v>
      </c>
      <c r="I74" s="146">
        <v>28</v>
      </c>
      <c r="J74" s="86">
        <f t="shared" si="15"/>
        <v>0.03570384846850199</v>
      </c>
      <c r="K74" s="147" t="e">
        <f>#REF!*J74</f>
        <v>#REF!</v>
      </c>
      <c r="L74" s="145">
        <v>94</v>
      </c>
      <c r="M74" s="96">
        <v>94</v>
      </c>
      <c r="N74" s="82"/>
      <c r="O74" s="89"/>
      <c r="P74" s="90"/>
    </row>
    <row r="75" spans="1:16" ht="16.5" customHeight="1">
      <c r="A75" s="110"/>
      <c r="B75" s="108" t="s">
        <v>49</v>
      </c>
      <c r="C75" s="32">
        <v>0.09</v>
      </c>
      <c r="D75" s="111">
        <v>5.9538</v>
      </c>
      <c r="E75" s="111">
        <v>4.299</v>
      </c>
      <c r="F75" s="112">
        <v>3</v>
      </c>
      <c r="G75" s="111">
        <v>0.09963</v>
      </c>
      <c r="H75" s="111">
        <v>0.0255</v>
      </c>
      <c r="I75" s="146">
        <v>8</v>
      </c>
      <c r="J75" s="86">
        <f t="shared" si="15"/>
        <v>0.020415756249227857</v>
      </c>
      <c r="K75" s="147" t="e">
        <f>#REF!*J75</f>
        <v>#REF!</v>
      </c>
      <c r="L75" s="145">
        <v>54</v>
      </c>
      <c r="M75" s="96">
        <v>54</v>
      </c>
      <c r="N75" s="82"/>
      <c r="O75" s="89"/>
      <c r="P75" s="90"/>
    </row>
    <row r="76" spans="1:16" ht="12">
      <c r="A76" s="24" t="s">
        <v>56</v>
      </c>
      <c r="B76" s="109" t="s">
        <v>53</v>
      </c>
      <c r="C76" s="113">
        <f>SUM(C77:C81)</f>
        <v>0.36000000000000004</v>
      </c>
      <c r="D76" s="114">
        <f aca="true" t="shared" si="17" ref="D76:I76">SUM(D77:D81)</f>
        <v>4.47837245</v>
      </c>
      <c r="E76" s="114">
        <f t="shared" si="17"/>
        <v>2.7508</v>
      </c>
      <c r="F76" s="115">
        <f t="shared" si="17"/>
        <v>1</v>
      </c>
      <c r="G76" s="114">
        <f t="shared" si="17"/>
        <v>1.0345199999999999</v>
      </c>
      <c r="H76" s="114">
        <f t="shared" si="17"/>
        <v>0</v>
      </c>
      <c r="I76" s="115">
        <f t="shared" si="17"/>
        <v>272</v>
      </c>
      <c r="J76" s="29">
        <f t="shared" si="15"/>
        <v>0.02230652764628843</v>
      </c>
      <c r="K76" s="113" t="e">
        <f>SUM(K77:K81)</f>
        <v>#REF!</v>
      </c>
      <c r="L76" s="115">
        <f>SUM(L77:L81)</f>
        <v>59</v>
      </c>
      <c r="M76" s="81">
        <v>59</v>
      </c>
      <c r="N76" s="85"/>
      <c r="O76" s="89" t="s">
        <v>122</v>
      </c>
      <c r="P76" s="90"/>
    </row>
    <row r="77" spans="1:16" ht="25.5" customHeight="1">
      <c r="A77" s="110" t="s">
        <v>120</v>
      </c>
      <c r="B77" s="64" t="s">
        <v>174</v>
      </c>
      <c r="C77" s="71">
        <v>0.08</v>
      </c>
      <c r="D77" s="45">
        <v>0.0994275</v>
      </c>
      <c r="E77" s="45">
        <v>0.1879</v>
      </c>
      <c r="F77" s="46">
        <v>1</v>
      </c>
      <c r="G77" s="45">
        <v>0.11</v>
      </c>
      <c r="H77" s="45">
        <v>0</v>
      </c>
      <c r="I77" s="46">
        <v>0</v>
      </c>
      <c r="J77" s="86">
        <f t="shared" si="15"/>
        <v>0.006215766741024028</v>
      </c>
      <c r="K77" s="147" t="e">
        <f>#REF!*J77</f>
        <v>#REF!</v>
      </c>
      <c r="L77" s="145">
        <v>16</v>
      </c>
      <c r="M77" s="96">
        <v>35</v>
      </c>
      <c r="N77" s="88" t="s">
        <v>213</v>
      </c>
      <c r="O77" s="89"/>
      <c r="P77" s="90"/>
    </row>
    <row r="78" spans="1:16" ht="25.5" customHeight="1">
      <c r="A78" s="110"/>
      <c r="B78" s="64" t="s">
        <v>176</v>
      </c>
      <c r="C78" s="71">
        <v>0.07</v>
      </c>
      <c r="D78" s="41">
        <v>0.02949495</v>
      </c>
      <c r="E78" s="41">
        <v>0.1164</v>
      </c>
      <c r="F78" s="42">
        <v>0</v>
      </c>
      <c r="G78" s="41">
        <v>0.18755</v>
      </c>
      <c r="H78" s="41">
        <v>0</v>
      </c>
      <c r="I78" s="42">
        <v>72</v>
      </c>
      <c r="J78" s="86">
        <f t="shared" si="15"/>
        <v>0.0030541709699641426</v>
      </c>
      <c r="K78" s="147" t="e">
        <f>#REF!*J78</f>
        <v>#REF!</v>
      </c>
      <c r="L78" s="145">
        <v>8</v>
      </c>
      <c r="M78" s="96"/>
      <c r="N78" s="94"/>
      <c r="O78" s="89"/>
      <c r="P78" s="90"/>
    </row>
    <row r="79" spans="1:16" ht="25.5" customHeight="1">
      <c r="A79" s="110"/>
      <c r="B79" s="32" t="s">
        <v>177</v>
      </c>
      <c r="C79" s="32">
        <v>0.06</v>
      </c>
      <c r="D79" s="45">
        <v>1.4</v>
      </c>
      <c r="E79" s="45">
        <v>1.32</v>
      </c>
      <c r="F79" s="46">
        <v>0</v>
      </c>
      <c r="G79" s="45">
        <v>0.223</v>
      </c>
      <c r="H79" s="45">
        <v>0</v>
      </c>
      <c r="I79" s="46">
        <v>0</v>
      </c>
      <c r="J79" s="86">
        <f t="shared" si="15"/>
        <v>0.004197740970347634</v>
      </c>
      <c r="K79" s="147" t="e">
        <f>#REF!*J79</f>
        <v>#REF!</v>
      </c>
      <c r="L79" s="145">
        <v>11</v>
      </c>
      <c r="M79" s="96"/>
      <c r="N79" s="94"/>
      <c r="O79" s="89"/>
      <c r="P79" s="90"/>
    </row>
    <row r="80" spans="1:16" ht="25.5" customHeight="1">
      <c r="A80" s="110" t="s">
        <v>136</v>
      </c>
      <c r="B80" s="116" t="s">
        <v>54</v>
      </c>
      <c r="C80" s="32">
        <v>0.07</v>
      </c>
      <c r="D80" s="45">
        <v>1.22415</v>
      </c>
      <c r="E80" s="45">
        <v>0.1961</v>
      </c>
      <c r="F80" s="46">
        <v>0</v>
      </c>
      <c r="G80" s="45">
        <v>0.0876</v>
      </c>
      <c r="H80" s="45">
        <v>0</v>
      </c>
      <c r="I80" s="46">
        <v>200</v>
      </c>
      <c r="J80" s="86">
        <f t="shared" si="15"/>
        <v>0.0037514215328134067</v>
      </c>
      <c r="K80" s="147" t="e">
        <f>#REF!*J80</f>
        <v>#REF!</v>
      </c>
      <c r="L80" s="145">
        <v>10</v>
      </c>
      <c r="M80" s="96">
        <v>10</v>
      </c>
      <c r="N80" s="82"/>
      <c r="O80" s="89"/>
      <c r="P80" s="90"/>
    </row>
    <row r="81" spans="1:16" ht="25.5" customHeight="1">
      <c r="A81" s="110"/>
      <c r="B81" s="116" t="s">
        <v>55</v>
      </c>
      <c r="C81" s="32">
        <v>0.08</v>
      </c>
      <c r="D81" s="45">
        <v>1.7253</v>
      </c>
      <c r="E81" s="47">
        <v>0.9304</v>
      </c>
      <c r="F81" s="46">
        <v>0</v>
      </c>
      <c r="G81" s="45">
        <v>0.42636999999999997</v>
      </c>
      <c r="H81" s="45">
        <v>0</v>
      </c>
      <c r="I81" s="46">
        <v>0</v>
      </c>
      <c r="J81" s="86">
        <f t="shared" si="15"/>
        <v>0.005087427432139217</v>
      </c>
      <c r="K81" s="147" t="e">
        <f>#REF!*J81</f>
        <v>#REF!</v>
      </c>
      <c r="L81" s="145">
        <v>14</v>
      </c>
      <c r="M81" s="96">
        <v>14</v>
      </c>
      <c r="N81" s="82"/>
      <c r="O81" s="89"/>
      <c r="P81" s="90"/>
    </row>
    <row r="82" spans="1:16" ht="12">
      <c r="A82" s="24" t="s">
        <v>62</v>
      </c>
      <c r="B82" s="109" t="s">
        <v>57</v>
      </c>
      <c r="C82" s="113">
        <f>SUM(C83:C91)</f>
        <v>0.62</v>
      </c>
      <c r="D82" s="114">
        <f aca="true" t="shared" si="18" ref="D82:I82">SUM(D83:D91)</f>
        <v>2.864465</v>
      </c>
      <c r="E82" s="114">
        <f t="shared" si="18"/>
        <v>1.2394999999999998</v>
      </c>
      <c r="F82" s="115">
        <f t="shared" si="18"/>
        <v>2</v>
      </c>
      <c r="G82" s="114">
        <f t="shared" si="18"/>
        <v>1.6352469999999997</v>
      </c>
      <c r="H82" s="114">
        <f t="shared" si="18"/>
        <v>0</v>
      </c>
      <c r="I82" s="115">
        <f t="shared" si="18"/>
        <v>2198</v>
      </c>
      <c r="J82" s="29">
        <f aca="true" t="shared" si="19" ref="J82:J91">0.2*C82/$C$5+0.1*D82/$D$5+0.1*E82/$E$5+0.15*F82/$F$5+0.1*G82/$G$5+0.15*H82/$H$5+0.2*I82/$I$5</f>
        <v>0.037574936765516154</v>
      </c>
      <c r="K82" s="113" t="e">
        <f>SUM(K83:K91)</f>
        <v>#REF!</v>
      </c>
      <c r="L82" s="115">
        <f>SUM(L83:L91)</f>
        <v>100</v>
      </c>
      <c r="M82" s="81">
        <v>100</v>
      </c>
      <c r="N82" s="85"/>
      <c r="O82" s="89" t="s">
        <v>122</v>
      </c>
      <c r="P82" s="90"/>
    </row>
    <row r="83" spans="1:16" ht="12">
      <c r="A83" s="110" t="s">
        <v>120</v>
      </c>
      <c r="B83" s="70" t="s">
        <v>178</v>
      </c>
      <c r="C83" s="71">
        <v>0.06</v>
      </c>
      <c r="D83" s="117">
        <v>0</v>
      </c>
      <c r="E83" s="117">
        <v>0.0002</v>
      </c>
      <c r="F83" s="118">
        <v>0</v>
      </c>
      <c r="G83" s="117">
        <v>0</v>
      </c>
      <c r="H83" s="117">
        <v>0</v>
      </c>
      <c r="I83" s="118">
        <v>0</v>
      </c>
      <c r="J83" s="86">
        <f t="shared" si="19"/>
        <v>0.002124054445944587</v>
      </c>
      <c r="K83" s="147" t="e">
        <f>#REF!*J83</f>
        <v>#REF!</v>
      </c>
      <c r="L83" s="145">
        <v>6</v>
      </c>
      <c r="M83" s="96">
        <v>90</v>
      </c>
      <c r="N83" s="88" t="s">
        <v>214</v>
      </c>
      <c r="O83" s="89"/>
      <c r="P83" s="90"/>
    </row>
    <row r="84" spans="1:16" ht="12">
      <c r="A84" s="110"/>
      <c r="B84" s="70" t="s">
        <v>180</v>
      </c>
      <c r="C84" s="71">
        <v>0.05</v>
      </c>
      <c r="D84" s="119">
        <v>0.0002</v>
      </c>
      <c r="E84" s="119">
        <v>0.0133</v>
      </c>
      <c r="F84" s="120">
        <v>0</v>
      </c>
      <c r="G84" s="119">
        <v>0.001</v>
      </c>
      <c r="H84" s="119">
        <v>0</v>
      </c>
      <c r="I84" s="120">
        <v>0</v>
      </c>
      <c r="J84" s="86">
        <f t="shared" si="19"/>
        <v>0.0017823942436380126</v>
      </c>
      <c r="K84" s="147" t="e">
        <f>#REF!*J84</f>
        <v>#REF!</v>
      </c>
      <c r="L84" s="145">
        <v>5</v>
      </c>
      <c r="M84" s="96"/>
      <c r="N84" s="94"/>
      <c r="O84" s="89"/>
      <c r="P84" s="90"/>
    </row>
    <row r="85" spans="1:16" ht="12">
      <c r="A85" s="110"/>
      <c r="B85" s="70" t="s">
        <v>181</v>
      </c>
      <c r="C85" s="71">
        <v>0.07</v>
      </c>
      <c r="D85" s="119">
        <v>1.02165</v>
      </c>
      <c r="E85" s="119">
        <v>0.4939</v>
      </c>
      <c r="F85" s="120">
        <v>2</v>
      </c>
      <c r="G85" s="119">
        <v>1.4218</v>
      </c>
      <c r="H85" s="119">
        <v>0</v>
      </c>
      <c r="I85" s="120">
        <v>2020</v>
      </c>
      <c r="J85" s="86">
        <f t="shared" si="19"/>
        <v>0.01594186951490478</v>
      </c>
      <c r="K85" s="147" t="e">
        <f>#REF!*J85</f>
        <v>#REF!</v>
      </c>
      <c r="L85" s="145">
        <v>42</v>
      </c>
      <c r="M85" s="96"/>
      <c r="N85" s="94"/>
      <c r="O85" s="89"/>
      <c r="P85" s="90"/>
    </row>
    <row r="86" spans="1:16" ht="12">
      <c r="A86" s="110"/>
      <c r="B86" s="70" t="s">
        <v>182</v>
      </c>
      <c r="C86" s="71">
        <v>0.06</v>
      </c>
      <c r="D86" s="119">
        <v>0.0018</v>
      </c>
      <c r="E86" s="119">
        <v>0.0033</v>
      </c>
      <c r="F86" s="120">
        <v>0</v>
      </c>
      <c r="G86" s="119">
        <v>0.002</v>
      </c>
      <c r="H86" s="119">
        <v>0</v>
      </c>
      <c r="I86" s="120">
        <v>178</v>
      </c>
      <c r="J86" s="86">
        <f t="shared" si="19"/>
        <v>0.0024986595907617376</v>
      </c>
      <c r="K86" s="147" t="e">
        <f>#REF!*J86</f>
        <v>#REF!</v>
      </c>
      <c r="L86" s="145">
        <v>7</v>
      </c>
      <c r="M86" s="96"/>
      <c r="N86" s="94"/>
      <c r="O86" s="89"/>
      <c r="P86" s="90"/>
    </row>
    <row r="87" spans="1:16" ht="12">
      <c r="A87" s="110"/>
      <c r="B87" s="70" t="s">
        <v>183</v>
      </c>
      <c r="C87" s="71">
        <v>0.07</v>
      </c>
      <c r="D87" s="121">
        <v>0</v>
      </c>
      <c r="E87" s="121">
        <v>0.0024</v>
      </c>
      <c r="F87" s="122">
        <v>0</v>
      </c>
      <c r="G87" s="121">
        <v>0</v>
      </c>
      <c r="H87" s="121">
        <v>0</v>
      </c>
      <c r="I87" s="122">
        <v>0</v>
      </c>
      <c r="J87" s="86">
        <f t="shared" si="19"/>
        <v>0.002479803793812913</v>
      </c>
      <c r="K87" s="147" t="e">
        <f>#REF!*J87</f>
        <v>#REF!</v>
      </c>
      <c r="L87" s="145">
        <v>7</v>
      </c>
      <c r="M87" s="96"/>
      <c r="N87" s="94"/>
      <c r="O87" s="89"/>
      <c r="P87" s="90"/>
    </row>
    <row r="88" spans="1:16" ht="12">
      <c r="A88" s="110" t="s">
        <v>136</v>
      </c>
      <c r="B88" s="108" t="s">
        <v>58</v>
      </c>
      <c r="C88" s="71">
        <v>0.07</v>
      </c>
      <c r="D88" s="117">
        <v>0.1494</v>
      </c>
      <c r="E88" s="117">
        <v>0.2285</v>
      </c>
      <c r="F88" s="118">
        <v>0</v>
      </c>
      <c r="G88" s="117">
        <v>0.04411</v>
      </c>
      <c r="H88" s="117">
        <v>0</v>
      </c>
      <c r="I88" s="118">
        <v>0</v>
      </c>
      <c r="J88" s="86">
        <f t="shared" si="19"/>
        <v>0.002804306411417667</v>
      </c>
      <c r="K88" s="147" t="e">
        <f>#REF!*J88</f>
        <v>#REF!</v>
      </c>
      <c r="L88" s="145">
        <v>7</v>
      </c>
      <c r="M88" s="96"/>
      <c r="N88" s="94"/>
      <c r="O88" s="89"/>
      <c r="P88" s="90"/>
    </row>
    <row r="89" spans="1:16" ht="12">
      <c r="A89" s="110"/>
      <c r="B89" s="108" t="s">
        <v>59</v>
      </c>
      <c r="C89" s="71">
        <v>0.09</v>
      </c>
      <c r="D89" s="117">
        <v>0.0009</v>
      </c>
      <c r="E89" s="117">
        <v>0.0235</v>
      </c>
      <c r="F89" s="118">
        <v>0</v>
      </c>
      <c r="G89" s="117">
        <v>0.023985</v>
      </c>
      <c r="H89" s="117">
        <v>0</v>
      </c>
      <c r="I89" s="118">
        <v>0</v>
      </c>
      <c r="J89" s="86">
        <f t="shared" si="19"/>
        <v>0.003246132125052113</v>
      </c>
      <c r="K89" s="147" t="e">
        <f>#REF!*J89</f>
        <v>#REF!</v>
      </c>
      <c r="L89" s="145">
        <v>9</v>
      </c>
      <c r="M89" s="96"/>
      <c r="N89" s="94"/>
      <c r="O89" s="89"/>
      <c r="P89" s="90"/>
    </row>
    <row r="90" spans="1:16" ht="12">
      <c r="A90" s="110"/>
      <c r="B90" s="108" t="s">
        <v>60</v>
      </c>
      <c r="C90" s="71">
        <v>0.07</v>
      </c>
      <c r="D90" s="119">
        <v>0.40561500000000006</v>
      </c>
      <c r="E90" s="119">
        <v>0.012</v>
      </c>
      <c r="F90" s="120">
        <v>0</v>
      </c>
      <c r="G90" s="119">
        <v>0.05981</v>
      </c>
      <c r="H90" s="119">
        <v>0</v>
      </c>
      <c r="I90" s="120">
        <v>0</v>
      </c>
      <c r="J90" s="86">
        <f t="shared" si="19"/>
        <v>0.0027729805093262136</v>
      </c>
      <c r="K90" s="147" t="e">
        <f>#REF!*J90</f>
        <v>#REF!</v>
      </c>
      <c r="L90" s="145">
        <v>7</v>
      </c>
      <c r="M90" s="96"/>
      <c r="N90" s="94"/>
      <c r="O90" s="89"/>
      <c r="P90" s="90"/>
    </row>
    <row r="91" spans="1:16" ht="12">
      <c r="A91" s="110"/>
      <c r="B91" s="108" t="s">
        <v>61</v>
      </c>
      <c r="C91" s="71">
        <v>0.08</v>
      </c>
      <c r="D91" s="117">
        <v>1.2849</v>
      </c>
      <c r="E91" s="117">
        <v>0.4624</v>
      </c>
      <c r="F91" s="118">
        <v>0</v>
      </c>
      <c r="G91" s="117">
        <v>0.08254199999999999</v>
      </c>
      <c r="H91" s="117">
        <v>0</v>
      </c>
      <c r="I91" s="118">
        <v>0</v>
      </c>
      <c r="J91" s="86">
        <f t="shared" si="19"/>
        <v>0.003924736130658128</v>
      </c>
      <c r="K91" s="147" t="e">
        <f>#REF!*J91</f>
        <v>#REF!</v>
      </c>
      <c r="L91" s="145">
        <v>10</v>
      </c>
      <c r="M91" s="96">
        <v>10</v>
      </c>
      <c r="N91" s="82"/>
      <c r="O91" s="89"/>
      <c r="P91" s="90"/>
    </row>
    <row r="92" spans="1:16" ht="12">
      <c r="A92" s="123" t="s">
        <v>67</v>
      </c>
      <c r="B92" s="109" t="s">
        <v>63</v>
      </c>
      <c r="C92" s="113">
        <f>SUM(C93:C99)</f>
        <v>0.39</v>
      </c>
      <c r="D92" s="114">
        <f aca="true" t="shared" si="20" ref="D92:I92">SUM(D93:D99)</f>
        <v>5.96861705</v>
      </c>
      <c r="E92" s="114">
        <f t="shared" si="20"/>
        <v>6.9631</v>
      </c>
      <c r="F92" s="115">
        <f t="shared" si="20"/>
        <v>8</v>
      </c>
      <c r="G92" s="114">
        <f t="shared" si="20"/>
        <v>1.1393666</v>
      </c>
      <c r="H92" s="114">
        <f t="shared" si="20"/>
        <v>1.0472</v>
      </c>
      <c r="I92" s="115">
        <f t="shared" si="20"/>
        <v>3474</v>
      </c>
      <c r="J92" s="29">
        <f t="shared" si="15"/>
        <v>0.13328689563358223</v>
      </c>
      <c r="K92" s="113" t="e">
        <f>SUM(K93:K99)</f>
        <v>#REF!</v>
      </c>
      <c r="L92" s="115">
        <f>SUM(L93:L99)</f>
        <v>351</v>
      </c>
      <c r="M92" s="81">
        <v>419</v>
      </c>
      <c r="N92" s="85"/>
      <c r="O92" s="89" t="s">
        <v>122</v>
      </c>
      <c r="P92" s="90"/>
    </row>
    <row r="93" spans="1:16" ht="19.5" customHeight="1">
      <c r="A93" s="110" t="s">
        <v>120</v>
      </c>
      <c r="B93" s="124" t="s">
        <v>184</v>
      </c>
      <c r="C93" s="48">
        <v>0.04</v>
      </c>
      <c r="D93" s="125">
        <v>0.11259000000000001</v>
      </c>
      <c r="E93" s="126">
        <v>0.059</v>
      </c>
      <c r="F93" s="127">
        <v>0</v>
      </c>
      <c r="G93" s="125">
        <v>0.003</v>
      </c>
      <c r="H93" s="125">
        <v>0.003</v>
      </c>
      <c r="I93" s="127">
        <v>0</v>
      </c>
      <c r="J93" s="86">
        <f t="shared" si="15"/>
        <v>0.0017429398600357774</v>
      </c>
      <c r="K93" s="147" t="e">
        <f>#REF!*J93</f>
        <v>#REF!</v>
      </c>
      <c r="L93" s="145">
        <v>5</v>
      </c>
      <c r="M93" s="81">
        <v>179</v>
      </c>
      <c r="N93" s="88" t="s">
        <v>215</v>
      </c>
      <c r="O93" s="89"/>
      <c r="P93" s="90"/>
    </row>
    <row r="94" spans="1:16" ht="19.5" customHeight="1">
      <c r="A94" s="110"/>
      <c r="B94" s="124" t="s">
        <v>186</v>
      </c>
      <c r="C94" s="48">
        <v>0.05</v>
      </c>
      <c r="D94" s="125">
        <v>0.31251</v>
      </c>
      <c r="E94" s="126">
        <v>0.3787</v>
      </c>
      <c r="F94" s="127">
        <v>0</v>
      </c>
      <c r="G94" s="125">
        <v>0.2016</v>
      </c>
      <c r="H94" s="125">
        <v>0.1971</v>
      </c>
      <c r="I94" s="127">
        <v>1720</v>
      </c>
      <c r="J94" s="86">
        <f t="shared" si="15"/>
        <v>0.020807844440196965</v>
      </c>
      <c r="K94" s="147" t="e">
        <f>#REF!*J94</f>
        <v>#REF!</v>
      </c>
      <c r="L94" s="145">
        <v>55</v>
      </c>
      <c r="M94" s="81"/>
      <c r="N94" s="94"/>
      <c r="O94" s="89"/>
      <c r="P94" s="90"/>
    </row>
    <row r="95" spans="1:16" ht="19.5" customHeight="1">
      <c r="A95" s="110"/>
      <c r="B95" s="124" t="s">
        <v>187</v>
      </c>
      <c r="C95" s="48">
        <v>0.07</v>
      </c>
      <c r="D95" s="125">
        <v>1.510305</v>
      </c>
      <c r="E95" s="126">
        <v>0.0721</v>
      </c>
      <c r="F95" s="127">
        <v>1</v>
      </c>
      <c r="G95" s="125">
        <v>0.1772</v>
      </c>
      <c r="H95" s="125">
        <v>0.173</v>
      </c>
      <c r="I95" s="127">
        <v>0</v>
      </c>
      <c r="J95" s="86">
        <f t="shared" si="15"/>
        <v>0.019417442710849504</v>
      </c>
      <c r="K95" s="147" t="e">
        <f>#REF!*J95</f>
        <v>#REF!</v>
      </c>
      <c r="L95" s="145">
        <v>51</v>
      </c>
      <c r="M95" s="81"/>
      <c r="N95" s="94"/>
      <c r="O95" s="89"/>
      <c r="P95" s="90"/>
    </row>
    <row r="96" spans="1:16" ht="19.5" customHeight="1">
      <c r="A96" s="110"/>
      <c r="B96" s="124" t="s">
        <v>188</v>
      </c>
      <c r="C96" s="48">
        <v>0.05</v>
      </c>
      <c r="D96" s="125">
        <v>1.331655</v>
      </c>
      <c r="E96" s="126">
        <v>1.2976</v>
      </c>
      <c r="F96" s="127">
        <v>0</v>
      </c>
      <c r="G96" s="125">
        <v>0.26864699999999997</v>
      </c>
      <c r="H96" s="125">
        <v>0.2203</v>
      </c>
      <c r="I96" s="127">
        <v>1188</v>
      </c>
      <c r="J96" s="86">
        <f t="shared" si="15"/>
        <v>0.022750820266919568</v>
      </c>
      <c r="K96" s="147" t="e">
        <f>#REF!*J96</f>
        <v>#REF!</v>
      </c>
      <c r="L96" s="145">
        <v>60</v>
      </c>
      <c r="M96" s="81"/>
      <c r="N96" s="94"/>
      <c r="O96" s="89"/>
      <c r="P96" s="90"/>
    </row>
    <row r="97" spans="1:16" ht="12">
      <c r="A97" s="110" t="s">
        <v>136</v>
      </c>
      <c r="B97" s="128" t="s">
        <v>64</v>
      </c>
      <c r="C97" s="48">
        <v>0.06</v>
      </c>
      <c r="D97" s="125">
        <v>0.01700205</v>
      </c>
      <c r="E97" s="126">
        <v>0.0726</v>
      </c>
      <c r="F97" s="127">
        <v>0</v>
      </c>
      <c r="G97" s="125">
        <v>0.004424</v>
      </c>
      <c r="H97" s="125">
        <v>0.0044</v>
      </c>
      <c r="I97" s="127">
        <v>310</v>
      </c>
      <c r="J97" s="86">
        <f t="shared" si="15"/>
        <v>0.0031661483047487455</v>
      </c>
      <c r="K97" s="147" t="e">
        <f>#REF!*J97</f>
        <v>#REF!</v>
      </c>
      <c r="L97" s="145">
        <v>8</v>
      </c>
      <c r="M97" s="81"/>
      <c r="N97" s="94"/>
      <c r="O97" s="89"/>
      <c r="P97" s="90"/>
    </row>
    <row r="98" spans="1:16" ht="12">
      <c r="A98" s="110"/>
      <c r="B98" s="129" t="s">
        <v>65</v>
      </c>
      <c r="C98" s="48">
        <v>0.06</v>
      </c>
      <c r="D98" s="125">
        <v>0.338505</v>
      </c>
      <c r="E98" s="126">
        <v>0.6135</v>
      </c>
      <c r="F98" s="127">
        <v>7</v>
      </c>
      <c r="G98" s="125">
        <v>0.1480556</v>
      </c>
      <c r="H98" s="125">
        <v>0.145</v>
      </c>
      <c r="I98" s="127">
        <v>216</v>
      </c>
      <c r="J98" s="86">
        <f t="shared" si="15"/>
        <v>0.03527834145924956</v>
      </c>
      <c r="K98" s="147" t="e">
        <f>#REF!*J98</f>
        <v>#REF!</v>
      </c>
      <c r="L98" s="145">
        <v>93</v>
      </c>
      <c r="M98" s="81">
        <v>93</v>
      </c>
      <c r="N98" s="82"/>
      <c r="O98" s="89"/>
      <c r="P98" s="90"/>
    </row>
    <row r="99" spans="1:16" ht="12">
      <c r="A99" s="110"/>
      <c r="B99" s="129" t="s">
        <v>66</v>
      </c>
      <c r="C99" s="48">
        <v>0.06</v>
      </c>
      <c r="D99" s="125">
        <v>2.34605</v>
      </c>
      <c r="E99" s="126">
        <v>4.4696</v>
      </c>
      <c r="F99" s="127">
        <v>0</v>
      </c>
      <c r="G99" s="125">
        <v>0.33644</v>
      </c>
      <c r="H99" s="125">
        <v>0.3044</v>
      </c>
      <c r="I99" s="127">
        <v>40</v>
      </c>
      <c r="J99" s="86">
        <f aca="true" t="shared" si="21" ref="J97:J121">0.2*C99/$C$5+0.1*D99/$D$5+0.1*E99/$E$5+0.15*F99/$F$5+0.1*G99/$G$5+0.15*H99/$H$5+0.2*I99/$I$5</f>
        <v>0.030123358591582154</v>
      </c>
      <c r="K99" s="147" t="e">
        <f>#REF!*J99</f>
        <v>#REF!</v>
      </c>
      <c r="L99" s="145">
        <v>79</v>
      </c>
      <c r="M99" s="81">
        <v>79</v>
      </c>
      <c r="N99" s="82"/>
      <c r="O99" s="89"/>
      <c r="P99" s="90"/>
    </row>
    <row r="100" spans="1:16" ht="12">
      <c r="A100" s="24" t="s">
        <v>70</v>
      </c>
      <c r="B100" s="109" t="s">
        <v>68</v>
      </c>
      <c r="C100" s="113">
        <f aca="true" t="shared" si="22" ref="C100:H100">SUM(C101:C104)</f>
        <v>0.31</v>
      </c>
      <c r="D100" s="114">
        <f t="shared" si="22"/>
        <v>2.8194</v>
      </c>
      <c r="E100" s="114">
        <f t="shared" si="22"/>
        <v>7.599399999999999</v>
      </c>
      <c r="F100" s="115">
        <f t="shared" si="22"/>
        <v>0</v>
      </c>
      <c r="G100" s="114">
        <f t="shared" si="22"/>
        <v>1.42025</v>
      </c>
      <c r="H100" s="114">
        <f t="shared" si="22"/>
        <v>0</v>
      </c>
      <c r="I100" s="148">
        <v>213</v>
      </c>
      <c r="J100" s="29">
        <f t="shared" si="21"/>
        <v>0.021219309181806218</v>
      </c>
      <c r="K100" s="113" t="e">
        <f>#REF!*J100</f>
        <v>#REF!</v>
      </c>
      <c r="L100" s="115">
        <v>56</v>
      </c>
      <c r="M100" s="81">
        <v>56</v>
      </c>
      <c r="N100" s="85"/>
      <c r="O100" s="89" t="s">
        <v>122</v>
      </c>
      <c r="P100" s="90"/>
    </row>
    <row r="101" spans="1:16" ht="12">
      <c r="A101" s="110" t="s">
        <v>120</v>
      </c>
      <c r="B101" s="130" t="s">
        <v>189</v>
      </c>
      <c r="C101" s="32">
        <v>0.09</v>
      </c>
      <c r="D101" s="45">
        <v>0.7494</v>
      </c>
      <c r="E101" s="45">
        <v>0.4306</v>
      </c>
      <c r="F101" s="46">
        <v>0</v>
      </c>
      <c r="G101" s="45">
        <v>0.2315</v>
      </c>
      <c r="H101" s="45">
        <v>0</v>
      </c>
      <c r="I101" s="149"/>
      <c r="J101" s="86">
        <f t="shared" si="21"/>
        <v>0.004265998244337152</v>
      </c>
      <c r="K101" s="147"/>
      <c r="L101" s="150"/>
      <c r="M101" s="81"/>
      <c r="N101" s="82"/>
      <c r="O101" s="89"/>
      <c r="P101" s="90"/>
    </row>
    <row r="102" spans="1:16" ht="16.5" customHeight="1">
      <c r="A102" s="110"/>
      <c r="B102" s="130" t="s">
        <v>191</v>
      </c>
      <c r="C102" s="71">
        <v>0.06</v>
      </c>
      <c r="D102" s="45">
        <v>1.134</v>
      </c>
      <c r="E102" s="45">
        <v>6.3645</v>
      </c>
      <c r="F102" s="46">
        <v>0</v>
      </c>
      <c r="G102" s="45">
        <v>0.4065</v>
      </c>
      <c r="H102" s="45">
        <v>0</v>
      </c>
      <c r="I102" s="149"/>
      <c r="J102" s="86">
        <f t="shared" si="21"/>
        <v>0.00844310515000166</v>
      </c>
      <c r="K102" s="147"/>
      <c r="L102" s="150"/>
      <c r="M102" s="81"/>
      <c r="N102" s="82"/>
      <c r="O102" s="89"/>
      <c r="P102" s="90"/>
    </row>
    <row r="103" spans="1:16" ht="16.5" customHeight="1">
      <c r="A103" s="110"/>
      <c r="B103" s="130" t="s">
        <v>192</v>
      </c>
      <c r="C103" s="32">
        <v>0.08</v>
      </c>
      <c r="D103" s="45">
        <v>0.03</v>
      </c>
      <c r="E103" s="47">
        <v>0.02</v>
      </c>
      <c r="F103" s="46">
        <v>0</v>
      </c>
      <c r="G103" s="45">
        <v>0.003</v>
      </c>
      <c r="H103" s="45">
        <v>0</v>
      </c>
      <c r="I103" s="149"/>
      <c r="J103" s="86">
        <f t="shared" si="21"/>
        <v>0.0028666018690792546</v>
      </c>
      <c r="K103" s="147"/>
      <c r="L103" s="150"/>
      <c r="M103" s="81"/>
      <c r="N103" s="82"/>
      <c r="O103" s="89"/>
      <c r="P103" s="90"/>
    </row>
    <row r="104" spans="1:16" ht="24">
      <c r="A104" s="131" t="s">
        <v>136</v>
      </c>
      <c r="B104" s="132" t="s">
        <v>69</v>
      </c>
      <c r="C104" s="32">
        <v>0.08</v>
      </c>
      <c r="D104" s="45">
        <v>0.906</v>
      </c>
      <c r="E104" s="47">
        <v>0.7843</v>
      </c>
      <c r="F104" s="46">
        <v>0</v>
      </c>
      <c r="G104" s="45">
        <v>0.77925</v>
      </c>
      <c r="H104" s="45">
        <v>0</v>
      </c>
      <c r="I104" s="149"/>
      <c r="J104" s="86">
        <f t="shared" si="21"/>
        <v>0.005203384842228188</v>
      </c>
      <c r="K104" s="147"/>
      <c r="L104" s="150"/>
      <c r="M104" s="81"/>
      <c r="N104" s="82"/>
      <c r="O104" s="89"/>
      <c r="P104" s="90"/>
    </row>
    <row r="105" spans="1:16" ht="12">
      <c r="A105" s="24" t="s">
        <v>75</v>
      </c>
      <c r="B105" s="109" t="s">
        <v>99</v>
      </c>
      <c r="C105" s="113">
        <f>SUM(C106:C110)</f>
        <v>0.37000000000000005</v>
      </c>
      <c r="D105" s="114">
        <f aca="true" t="shared" si="23" ref="D105:I105">SUM(D106:D110)</f>
        <v>6.14</v>
      </c>
      <c r="E105" s="114">
        <f t="shared" si="23"/>
        <v>16.3</v>
      </c>
      <c r="F105" s="115">
        <f t="shared" si="23"/>
        <v>0</v>
      </c>
      <c r="G105" s="114">
        <f t="shared" si="23"/>
        <v>0.9234999999999999</v>
      </c>
      <c r="H105" s="114">
        <f t="shared" si="23"/>
        <v>0.08</v>
      </c>
      <c r="I105" s="115">
        <f t="shared" si="23"/>
        <v>8477</v>
      </c>
      <c r="J105" s="29">
        <f t="shared" si="21"/>
        <v>0.05402539471051706</v>
      </c>
      <c r="K105" s="151" t="e">
        <f>SUM(K106:K110)</f>
        <v>#REF!</v>
      </c>
      <c r="L105" s="152">
        <f>SUM(L106:L110)</f>
        <v>143</v>
      </c>
      <c r="M105" s="81">
        <v>143</v>
      </c>
      <c r="N105" s="85"/>
      <c r="O105" s="89" t="s">
        <v>122</v>
      </c>
      <c r="P105" s="90"/>
    </row>
    <row r="106" spans="1:16" ht="30" customHeight="1">
      <c r="A106" s="20" t="s">
        <v>120</v>
      </c>
      <c r="B106" s="64" t="s">
        <v>193</v>
      </c>
      <c r="C106" s="32">
        <v>0.09</v>
      </c>
      <c r="D106" s="55">
        <v>0</v>
      </c>
      <c r="E106" s="55">
        <v>1.5</v>
      </c>
      <c r="F106" s="56">
        <v>0</v>
      </c>
      <c r="G106" s="55">
        <v>0</v>
      </c>
      <c r="H106" s="55">
        <v>0</v>
      </c>
      <c r="I106" s="56">
        <v>300</v>
      </c>
      <c r="J106" s="86">
        <f t="shared" si="21"/>
        <v>0.005010672337183959</v>
      </c>
      <c r="K106" s="147" t="e">
        <f>#REF!*J106</f>
        <v>#REF!</v>
      </c>
      <c r="L106" s="150">
        <v>13</v>
      </c>
      <c r="M106" s="81">
        <v>42</v>
      </c>
      <c r="N106" s="88" t="s">
        <v>216</v>
      </c>
      <c r="O106" s="89"/>
      <c r="P106" s="90"/>
    </row>
    <row r="107" spans="1:16" ht="30" customHeight="1">
      <c r="A107" s="20"/>
      <c r="B107" s="64" t="s">
        <v>195</v>
      </c>
      <c r="C107" s="71">
        <v>0.06</v>
      </c>
      <c r="D107" s="55">
        <v>0.2</v>
      </c>
      <c r="E107" s="55">
        <v>4.5</v>
      </c>
      <c r="F107" s="56">
        <v>0</v>
      </c>
      <c r="G107" s="55">
        <v>0.03</v>
      </c>
      <c r="H107" s="55"/>
      <c r="I107" s="56">
        <v>2400</v>
      </c>
      <c r="J107" s="86">
        <f t="shared" si="21"/>
        <v>0.010840150393023041</v>
      </c>
      <c r="K107" s="147" t="e">
        <f>#REF!*J107</f>
        <v>#REF!</v>
      </c>
      <c r="L107" s="150">
        <v>29</v>
      </c>
      <c r="M107" s="81"/>
      <c r="N107" s="94"/>
      <c r="O107" s="89"/>
      <c r="P107" s="90"/>
    </row>
    <row r="108" spans="1:16" ht="12">
      <c r="A108" s="20" t="s">
        <v>136</v>
      </c>
      <c r="B108" s="116" t="s">
        <v>72</v>
      </c>
      <c r="C108" s="71">
        <v>0.07</v>
      </c>
      <c r="D108" s="55">
        <v>2.3</v>
      </c>
      <c r="E108" s="55">
        <v>9.2</v>
      </c>
      <c r="F108" s="56">
        <v>0</v>
      </c>
      <c r="G108" s="55">
        <v>0.32</v>
      </c>
      <c r="H108" s="55">
        <v>0.08</v>
      </c>
      <c r="I108" s="56">
        <v>1800</v>
      </c>
      <c r="J108" s="86">
        <f t="shared" si="21"/>
        <v>0.02113718689270363</v>
      </c>
      <c r="K108" s="147" t="e">
        <f>#REF!*J108</f>
        <v>#REF!</v>
      </c>
      <c r="L108" s="150">
        <v>56</v>
      </c>
      <c r="M108" s="81">
        <v>56</v>
      </c>
      <c r="N108" s="82"/>
      <c r="O108" s="89"/>
      <c r="P108" s="90"/>
    </row>
    <row r="109" spans="1:16" ht="12">
      <c r="A109" s="20"/>
      <c r="B109" s="116" t="s">
        <v>74</v>
      </c>
      <c r="C109" s="71">
        <v>0.07</v>
      </c>
      <c r="D109" s="55">
        <v>2.84</v>
      </c>
      <c r="E109" s="55">
        <v>0.5</v>
      </c>
      <c r="F109" s="56">
        <v>0</v>
      </c>
      <c r="G109" s="55">
        <v>0.4935</v>
      </c>
      <c r="H109" s="55">
        <v>0</v>
      </c>
      <c r="I109" s="56">
        <v>3417</v>
      </c>
      <c r="J109" s="86">
        <f t="shared" si="21"/>
        <v>0.01206810399563557</v>
      </c>
      <c r="K109" s="147" t="e">
        <f>#REF!*J109</f>
        <v>#REF!</v>
      </c>
      <c r="L109" s="150">
        <v>32</v>
      </c>
      <c r="M109" s="81">
        <v>32</v>
      </c>
      <c r="N109" s="82"/>
      <c r="O109" s="89"/>
      <c r="P109" s="90"/>
    </row>
    <row r="110" spans="1:16" ht="12">
      <c r="A110" s="20"/>
      <c r="B110" s="116" t="s">
        <v>73</v>
      </c>
      <c r="C110" s="71">
        <v>0.08</v>
      </c>
      <c r="D110" s="55">
        <v>0.8</v>
      </c>
      <c r="E110" s="55">
        <v>0.6</v>
      </c>
      <c r="F110" s="56">
        <v>0</v>
      </c>
      <c r="G110" s="55">
        <v>0.08</v>
      </c>
      <c r="H110" s="55">
        <v>0</v>
      </c>
      <c r="I110" s="56">
        <v>560</v>
      </c>
      <c r="J110" s="86">
        <f t="shared" si="21"/>
        <v>0.004969281091970858</v>
      </c>
      <c r="K110" s="147" t="e">
        <f>#REF!*J110</f>
        <v>#REF!</v>
      </c>
      <c r="L110" s="150">
        <v>13</v>
      </c>
      <c r="M110" s="81">
        <v>13</v>
      </c>
      <c r="N110" s="82"/>
      <c r="O110" s="89"/>
      <c r="P110" s="90"/>
    </row>
    <row r="111" spans="1:16" ht="12">
      <c r="A111" s="107" t="s">
        <v>79</v>
      </c>
      <c r="B111" s="133" t="s">
        <v>76</v>
      </c>
      <c r="C111" s="113">
        <f>SUM(C112:C116)</f>
        <v>0.32</v>
      </c>
      <c r="D111" s="114">
        <f aca="true" t="shared" si="24" ref="D111:I111">SUM(D112:D116)</f>
        <v>0.49836</v>
      </c>
      <c r="E111" s="114">
        <f t="shared" si="24"/>
        <v>0.7666</v>
      </c>
      <c r="F111" s="115">
        <f t="shared" si="24"/>
        <v>0</v>
      </c>
      <c r="G111" s="114">
        <f t="shared" si="24"/>
        <v>0.11385</v>
      </c>
      <c r="H111" s="114">
        <f t="shared" si="24"/>
        <v>0.00862</v>
      </c>
      <c r="I111" s="115">
        <f t="shared" si="24"/>
        <v>20168</v>
      </c>
      <c r="J111" s="29">
        <f t="shared" si="21"/>
        <v>0.05468785213576072</v>
      </c>
      <c r="K111" s="151" t="e">
        <f>SUM(K112:K116)</f>
        <v>#REF!</v>
      </c>
      <c r="L111" s="152">
        <f>SUM(L112:L116)</f>
        <v>145</v>
      </c>
      <c r="M111" s="81">
        <v>145</v>
      </c>
      <c r="N111" s="85"/>
      <c r="O111" s="89" t="s">
        <v>122</v>
      </c>
      <c r="P111" s="90"/>
    </row>
    <row r="112" spans="1:16" ht="27.75" customHeight="1">
      <c r="A112" s="20" t="s">
        <v>120</v>
      </c>
      <c r="B112" s="70" t="s">
        <v>196</v>
      </c>
      <c r="C112" s="32">
        <v>0.07</v>
      </c>
      <c r="D112" s="134">
        <v>0.333</v>
      </c>
      <c r="E112" s="134">
        <v>0.6934</v>
      </c>
      <c r="F112" s="135">
        <v>0</v>
      </c>
      <c r="G112" s="134">
        <v>0.07925</v>
      </c>
      <c r="H112" s="134">
        <v>0.00312</v>
      </c>
      <c r="I112" s="138">
        <v>5430</v>
      </c>
      <c r="J112" s="86">
        <f t="shared" si="21"/>
        <v>0.014775795022622152</v>
      </c>
      <c r="K112" s="147" t="e">
        <f>#REF!*J112</f>
        <v>#REF!</v>
      </c>
      <c r="L112" s="150">
        <v>39</v>
      </c>
      <c r="M112" s="81">
        <v>68</v>
      </c>
      <c r="N112" s="88" t="s">
        <v>217</v>
      </c>
      <c r="O112" s="89"/>
      <c r="P112" s="90"/>
    </row>
    <row r="113" spans="1:16" ht="27.75" customHeight="1">
      <c r="A113" s="20"/>
      <c r="B113" s="70" t="s">
        <v>198</v>
      </c>
      <c r="C113" s="71">
        <v>0.05</v>
      </c>
      <c r="D113" s="136">
        <v>0</v>
      </c>
      <c r="E113" s="137">
        <v>0.0185</v>
      </c>
      <c r="F113" s="138">
        <v>0</v>
      </c>
      <c r="G113" s="136">
        <v>0.0029</v>
      </c>
      <c r="H113" s="136">
        <v>0.0055</v>
      </c>
      <c r="I113" s="138">
        <v>4215</v>
      </c>
      <c r="J113" s="86">
        <f t="shared" si="21"/>
        <v>0.01091111180589165</v>
      </c>
      <c r="K113" s="147" t="e">
        <f>#REF!*J113</f>
        <v>#REF!</v>
      </c>
      <c r="L113" s="150">
        <v>29</v>
      </c>
      <c r="M113" s="81"/>
      <c r="N113" s="94"/>
      <c r="O113" s="89"/>
      <c r="P113" s="90"/>
    </row>
    <row r="114" spans="1:16" ht="12">
      <c r="A114" s="20"/>
      <c r="B114" s="139" t="s">
        <v>199</v>
      </c>
      <c r="C114" s="71">
        <v>0.07</v>
      </c>
      <c r="D114" s="136">
        <v>0</v>
      </c>
      <c r="E114" s="136">
        <v>0.0054</v>
      </c>
      <c r="F114" s="138">
        <v>0</v>
      </c>
      <c r="G114" s="136">
        <v>0.0048</v>
      </c>
      <c r="H114" s="136">
        <v>0</v>
      </c>
      <c r="I114" s="138">
        <v>2305</v>
      </c>
      <c r="J114" s="86">
        <f t="shared" si="21"/>
        <v>0.007254293562489494</v>
      </c>
      <c r="K114" s="147" t="e">
        <f>#REF!*J114</f>
        <v>#REF!</v>
      </c>
      <c r="L114" s="150">
        <v>19</v>
      </c>
      <c r="M114" s="81">
        <v>19</v>
      </c>
      <c r="N114" s="82"/>
      <c r="O114" s="89"/>
      <c r="P114" s="90"/>
    </row>
    <row r="115" spans="1:16" ht="12">
      <c r="A115" s="20" t="s">
        <v>136</v>
      </c>
      <c r="B115" s="108" t="s">
        <v>77</v>
      </c>
      <c r="C115" s="71">
        <v>0.08</v>
      </c>
      <c r="D115" s="136">
        <v>0</v>
      </c>
      <c r="E115" s="137">
        <v>0.0006</v>
      </c>
      <c r="F115" s="138">
        <v>0</v>
      </c>
      <c r="G115" s="136">
        <v>0</v>
      </c>
      <c r="H115" s="136">
        <v>0</v>
      </c>
      <c r="I115" s="138">
        <v>2598</v>
      </c>
      <c r="J115" s="86">
        <f t="shared" si="21"/>
        <v>0.008201773004400137</v>
      </c>
      <c r="K115" s="147" t="e">
        <f>#REF!*J115</f>
        <v>#REF!</v>
      </c>
      <c r="L115" s="150">
        <v>22</v>
      </c>
      <c r="M115" s="81">
        <v>22</v>
      </c>
      <c r="N115" s="82"/>
      <c r="O115" s="89"/>
      <c r="P115" s="90"/>
    </row>
    <row r="116" spans="1:16" ht="12">
      <c r="A116" s="20"/>
      <c r="B116" s="108" t="s">
        <v>78</v>
      </c>
      <c r="C116" s="71">
        <v>0.05</v>
      </c>
      <c r="D116" s="136">
        <v>0.16535999999999998</v>
      </c>
      <c r="E116" s="136">
        <v>0.0487</v>
      </c>
      <c r="F116" s="138">
        <v>0</v>
      </c>
      <c r="G116" s="136">
        <v>0.0269</v>
      </c>
      <c r="H116" s="136">
        <v>0</v>
      </c>
      <c r="I116" s="138">
        <v>5620</v>
      </c>
      <c r="J116" s="86">
        <f t="shared" si="21"/>
        <v>0.013544878740357277</v>
      </c>
      <c r="K116" s="147" t="e">
        <f>#REF!*J116</f>
        <v>#REF!</v>
      </c>
      <c r="L116" s="150">
        <v>36</v>
      </c>
      <c r="M116" s="81">
        <v>36</v>
      </c>
      <c r="N116" s="82"/>
      <c r="O116" s="89"/>
      <c r="P116" s="90"/>
    </row>
    <row r="117" spans="1:16" ht="30" customHeight="1">
      <c r="A117" s="20" t="s">
        <v>81</v>
      </c>
      <c r="B117" s="140"/>
      <c r="C117" s="71"/>
      <c r="D117" s="136"/>
      <c r="E117" s="136"/>
      <c r="F117" s="138"/>
      <c r="G117" s="136"/>
      <c r="H117" s="136"/>
      <c r="I117" s="138"/>
      <c r="J117" s="153"/>
      <c r="K117" s="154"/>
      <c r="L117" s="155">
        <v>234</v>
      </c>
      <c r="M117" s="81"/>
      <c r="N117" s="82" t="s">
        <v>218</v>
      </c>
      <c r="O117" s="83" t="s">
        <v>201</v>
      </c>
      <c r="P117" s="84"/>
    </row>
    <row r="118" spans="1:16" ht="33.75" customHeight="1">
      <c r="A118" s="20" t="s">
        <v>83</v>
      </c>
      <c r="B118" s="140"/>
      <c r="C118" s="71"/>
      <c r="D118" s="136"/>
      <c r="E118" s="136"/>
      <c r="F118" s="138"/>
      <c r="G118" s="136"/>
      <c r="H118" s="136"/>
      <c r="I118" s="138"/>
      <c r="J118" s="153"/>
      <c r="K118" s="154"/>
      <c r="L118" s="155">
        <v>100</v>
      </c>
      <c r="M118" s="81"/>
      <c r="N118" s="82" t="s">
        <v>82</v>
      </c>
      <c r="O118" s="83" t="s">
        <v>202</v>
      </c>
      <c r="P118" s="84"/>
    </row>
    <row r="119" spans="1:16" ht="36" customHeight="1">
      <c r="A119" s="20" t="s">
        <v>85</v>
      </c>
      <c r="B119" s="140"/>
      <c r="C119" s="71"/>
      <c r="D119" s="136"/>
      <c r="E119" s="136"/>
      <c r="F119" s="138"/>
      <c r="G119" s="136"/>
      <c r="H119" s="136"/>
      <c r="I119" s="138"/>
      <c r="J119" s="153"/>
      <c r="K119" s="154"/>
      <c r="L119" s="155">
        <v>30</v>
      </c>
      <c r="M119" s="81"/>
      <c r="N119" s="82" t="s">
        <v>86</v>
      </c>
      <c r="O119" s="83" t="s">
        <v>203</v>
      </c>
      <c r="P119" s="84"/>
    </row>
    <row r="120" spans="1:16" ht="21.75" customHeight="1">
      <c r="A120" s="110" t="s">
        <v>97</v>
      </c>
      <c r="B120" s="141"/>
      <c r="C120" s="142">
        <f>SUM(C6,C16,C24,C33,C41,C48,C56,C58,C62,C69,C76,C82,C92,C100,C105,C111)</f>
        <v>5.649999999999999</v>
      </c>
      <c r="D120" s="143">
        <f aca="true" t="shared" si="25" ref="D120:K120">SUM(D6,D16,D24,D33,D41,D48,D56,D58,D62,D69,D76,D82,D92,D100,D105,D111)</f>
        <v>221.40242197499998</v>
      </c>
      <c r="E120" s="143">
        <f t="shared" si="25"/>
        <v>124.50150000000001</v>
      </c>
      <c r="F120" s="144">
        <f t="shared" si="25"/>
        <v>50</v>
      </c>
      <c r="G120" s="143">
        <f t="shared" si="25"/>
        <v>58.4862445</v>
      </c>
      <c r="H120" s="143">
        <f t="shared" si="25"/>
        <v>2.01217</v>
      </c>
      <c r="I120" s="156">
        <f t="shared" si="25"/>
        <v>96770</v>
      </c>
      <c r="J120" s="143">
        <f t="shared" si="25"/>
        <v>1</v>
      </c>
      <c r="K120" s="142" t="e">
        <f t="shared" si="25"/>
        <v>#REF!</v>
      </c>
      <c r="L120" s="142">
        <f>SUM(L6,L16,L24,L33,L41,L48,L56,L58,L62,L69,L76,L82,L92,L100,L105,L111,L117,L118,L119)</f>
        <v>3000</v>
      </c>
      <c r="M120" s="81"/>
      <c r="N120" s="82"/>
      <c r="O120" s="100"/>
      <c r="P120" s="101"/>
    </row>
  </sheetData>
  <sheetProtection/>
  <mergeCells count="85">
    <mergeCell ref="A2:O2"/>
    <mergeCell ref="M3:N3"/>
    <mergeCell ref="A120:B120"/>
    <mergeCell ref="A3:A4"/>
    <mergeCell ref="A7:A8"/>
    <mergeCell ref="A17:A22"/>
    <mergeCell ref="A25:A29"/>
    <mergeCell ref="A30:A32"/>
    <mergeCell ref="A34:A37"/>
    <mergeCell ref="A38:A40"/>
    <mergeCell ref="A42:A44"/>
    <mergeCell ref="A45:A47"/>
    <mergeCell ref="A49:A54"/>
    <mergeCell ref="A59:A61"/>
    <mergeCell ref="A63:A67"/>
    <mergeCell ref="A70:A72"/>
    <mergeCell ref="A73:A75"/>
    <mergeCell ref="A77:A79"/>
    <mergeCell ref="A80:A81"/>
    <mergeCell ref="A83:A87"/>
    <mergeCell ref="A88:A91"/>
    <mergeCell ref="A93:A96"/>
    <mergeCell ref="A97:A99"/>
    <mergeCell ref="A101:A103"/>
    <mergeCell ref="A106:A107"/>
    <mergeCell ref="A108:A110"/>
    <mergeCell ref="A112:A114"/>
    <mergeCell ref="A115:A116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L7:L15"/>
    <mergeCell ref="M7:M8"/>
    <mergeCell ref="M17:M23"/>
    <mergeCell ref="M25:M29"/>
    <mergeCell ref="M34:M37"/>
    <mergeCell ref="M42:M44"/>
    <mergeCell ref="M49:M55"/>
    <mergeCell ref="M59:M61"/>
    <mergeCell ref="M63:M67"/>
    <mergeCell ref="M70:M72"/>
    <mergeCell ref="M77:M79"/>
    <mergeCell ref="M83:M90"/>
    <mergeCell ref="M93:M97"/>
    <mergeCell ref="M106:M107"/>
    <mergeCell ref="M112:M113"/>
    <mergeCell ref="N7:N8"/>
    <mergeCell ref="N17:N23"/>
    <mergeCell ref="N25:N29"/>
    <mergeCell ref="N34:N37"/>
    <mergeCell ref="N42:N44"/>
    <mergeCell ref="N49:N55"/>
    <mergeCell ref="N59:N61"/>
    <mergeCell ref="N63:N67"/>
    <mergeCell ref="N70:N72"/>
    <mergeCell ref="N77:N79"/>
    <mergeCell ref="N83:N90"/>
    <mergeCell ref="N93:N97"/>
    <mergeCell ref="N106:N107"/>
    <mergeCell ref="N112:N113"/>
    <mergeCell ref="O3:O4"/>
    <mergeCell ref="O7:O8"/>
    <mergeCell ref="O16:O23"/>
    <mergeCell ref="O24:O32"/>
    <mergeCell ref="O33:O40"/>
    <mergeCell ref="O41:O46"/>
    <mergeCell ref="O48:O55"/>
    <mergeCell ref="O56:O57"/>
    <mergeCell ref="O58:O61"/>
    <mergeCell ref="O62:O68"/>
    <mergeCell ref="O69:O75"/>
    <mergeCell ref="O76:O81"/>
    <mergeCell ref="O82:O91"/>
    <mergeCell ref="O92:O99"/>
    <mergeCell ref="O100:O104"/>
    <mergeCell ref="O105:O110"/>
    <mergeCell ref="O111:O116"/>
  </mergeCells>
  <printOptions horizontalCentered="1"/>
  <pageMargins left="0.38958333333333334" right="0.38958333333333334" top="0.7909722222222222" bottom="0.7909722222222222" header="0.3104166666666667" footer="0.3104166666666667"/>
  <pageSetup horizontalDpi="600" verticalDpi="600" orientation="landscape" paperSize="9" scale="8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hedy</cp:lastModifiedBy>
  <cp:lastPrinted>2015-08-13T03:29:21Z</cp:lastPrinted>
  <dcterms:created xsi:type="dcterms:W3CDTF">1996-12-17T01:32:42Z</dcterms:created>
  <dcterms:modified xsi:type="dcterms:W3CDTF">2020-07-31T00:57:13Z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2052-10.8.2.7027</vt:lpwstr>
  </property>
</Properties>
</file>